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6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pooja.pattnaik\Downloads\"/>
    </mc:Choice>
  </mc:AlternateContent>
  <xr:revisionPtr revIDLastSave="0" documentId="13_ncr:1_{07F6CAEF-CBCB-49AC-80E5-A4872747607F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Overview" sheetId="1" r:id="rId1"/>
    <sheet name="Assumptions" sheetId="2" r:id="rId2"/>
    <sheet name="Calculator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S78" i="3" l="1"/>
  <c r="S77" i="3"/>
  <c r="S76" i="3"/>
  <c r="S75" i="3"/>
  <c r="S74" i="3"/>
  <c r="S73" i="3"/>
  <c r="S72" i="3"/>
  <c r="S71" i="3"/>
  <c r="S70" i="3"/>
  <c r="S68" i="3"/>
  <c r="S67" i="3"/>
  <c r="S66" i="3"/>
  <c r="S65" i="3"/>
  <c r="S64" i="3"/>
  <c r="S63" i="3"/>
  <c r="S62" i="3"/>
  <c r="S60" i="3"/>
  <c r="S56" i="3"/>
  <c r="S55" i="3"/>
  <c r="S54" i="3"/>
  <c r="S53" i="3"/>
  <c r="S50" i="3"/>
  <c r="S48" i="3"/>
  <c r="S49" i="3"/>
  <c r="S45" i="3"/>
  <c r="S43" i="3"/>
  <c r="S42" i="3"/>
  <c r="S41" i="3"/>
  <c r="S40" i="3"/>
  <c r="S39" i="3"/>
  <c r="S37" i="3"/>
  <c r="S36" i="3"/>
  <c r="S35" i="3"/>
  <c r="S31" i="3"/>
  <c r="S29" i="3"/>
  <c r="S28" i="3"/>
  <c r="S25" i="3"/>
  <c r="S23" i="3"/>
  <c r="S22" i="3"/>
  <c r="S21" i="3"/>
  <c r="S20" i="3"/>
  <c r="S19" i="3"/>
  <c r="S18" i="3"/>
  <c r="S17" i="3"/>
  <c r="S16" i="3"/>
  <c r="S15" i="3"/>
  <c r="S14" i="3"/>
  <c r="S12" i="3"/>
  <c r="S11" i="3"/>
  <c r="S10" i="3"/>
  <c r="S13" i="3"/>
  <c r="S33" i="3"/>
  <c r="V10" i="3" l="1"/>
  <c r="W10" i="3"/>
  <c r="V11" i="3"/>
  <c r="W11" i="3"/>
  <c r="V12" i="3"/>
  <c r="W12" i="3"/>
  <c r="V13" i="3"/>
  <c r="W13" i="3"/>
  <c r="V14" i="3"/>
  <c r="W14" i="3"/>
  <c r="V15" i="3"/>
  <c r="W15" i="3"/>
  <c r="V16" i="3"/>
  <c r="W16" i="3" s="1"/>
  <c r="V17" i="3"/>
  <c r="W17" i="3" s="1"/>
  <c r="V18" i="3"/>
  <c r="W18" i="3" s="1"/>
  <c r="V19" i="3"/>
  <c r="W19" i="3" s="1"/>
  <c r="V20" i="3"/>
  <c r="W20" i="3" s="1"/>
  <c r="V21" i="3"/>
  <c r="W21" i="3" s="1"/>
  <c r="V22" i="3"/>
  <c r="W22" i="3" s="1"/>
  <c r="V23" i="3"/>
  <c r="W23" i="3" s="1"/>
  <c r="S24" i="3"/>
  <c r="V24" i="3"/>
  <c r="W24" i="3" s="1"/>
  <c r="V25" i="3"/>
  <c r="W25" i="3" s="1"/>
  <c r="S26" i="3"/>
  <c r="V26" i="3"/>
  <c r="W26" i="3" s="1"/>
  <c r="V27" i="3"/>
  <c r="W27" i="3"/>
  <c r="V28" i="3"/>
  <c r="W28" i="3"/>
  <c r="V29" i="3"/>
  <c r="W29" i="3" s="1"/>
  <c r="V30" i="3"/>
  <c r="W30" i="3"/>
  <c r="V31" i="3"/>
  <c r="W31" i="3"/>
  <c r="S32" i="3"/>
  <c r="V32" i="3"/>
  <c r="W32" i="3"/>
  <c r="V33" i="3"/>
  <c r="W33" i="3"/>
  <c r="S34" i="3"/>
  <c r="V34" i="3"/>
  <c r="W34" i="3"/>
  <c r="V35" i="3"/>
  <c r="W35" i="3"/>
  <c r="V36" i="3"/>
  <c r="W36" i="3"/>
  <c r="V37" i="3"/>
  <c r="W37" i="3"/>
  <c r="V38" i="3"/>
  <c r="W38" i="3"/>
  <c r="V39" i="3"/>
  <c r="W39" i="3"/>
  <c r="V40" i="3"/>
  <c r="W40" i="3"/>
  <c r="V41" i="3"/>
  <c r="W41" i="3"/>
  <c r="V42" i="3"/>
  <c r="W42" i="3"/>
  <c r="V43" i="3"/>
  <c r="W43" i="3"/>
  <c r="S44" i="3"/>
  <c r="V44" i="3"/>
  <c r="W44" i="3"/>
  <c r="V45" i="3"/>
  <c r="W45" i="3"/>
  <c r="S46" i="3"/>
  <c r="V46" i="3"/>
  <c r="W46" i="3"/>
  <c r="V47" i="3"/>
  <c r="W47" i="3"/>
  <c r="V48" i="3"/>
  <c r="W48" i="3"/>
  <c r="V49" i="3"/>
  <c r="W49" i="3"/>
  <c r="V50" i="3"/>
  <c r="W50" i="3"/>
  <c r="V51" i="3"/>
  <c r="W51" i="3"/>
  <c r="V52" i="3"/>
  <c r="W52" i="3"/>
  <c r="V53" i="3"/>
  <c r="W53" i="3"/>
  <c r="V54" i="3"/>
  <c r="W54" i="3"/>
  <c r="V55" i="3"/>
  <c r="W55" i="3"/>
  <c r="V56" i="3"/>
  <c r="W56" i="3"/>
  <c r="S57" i="3"/>
  <c r="V57" i="3"/>
  <c r="W57" i="3"/>
  <c r="V58" i="3"/>
  <c r="W58" i="3"/>
  <c r="V59" i="3"/>
  <c r="W59" i="3"/>
  <c r="V60" i="3"/>
  <c r="W60" i="3"/>
  <c r="S61" i="3"/>
  <c r="V61" i="3"/>
  <c r="W61" i="3"/>
  <c r="V62" i="3"/>
  <c r="W62" i="3"/>
  <c r="V63" i="3"/>
  <c r="W63" i="3"/>
  <c r="V64" i="3"/>
  <c r="W64" i="3"/>
  <c r="V65" i="3"/>
  <c r="W65" i="3"/>
  <c r="V66" i="3"/>
  <c r="W66" i="3"/>
  <c r="V67" i="3"/>
  <c r="W67" i="3"/>
  <c r="V68" i="3"/>
  <c r="W68" i="3"/>
  <c r="V69" i="3"/>
  <c r="W69" i="3"/>
  <c r="V70" i="3"/>
  <c r="W70" i="3"/>
  <c r="V71" i="3"/>
  <c r="W71" i="3"/>
  <c r="V72" i="3"/>
  <c r="W72" i="3"/>
  <c r="V73" i="3"/>
  <c r="W73" i="3"/>
  <c r="V74" i="3"/>
  <c r="W74" i="3"/>
  <c r="V75" i="3"/>
  <c r="W75" i="3"/>
  <c r="V76" i="3"/>
  <c r="W76" i="3"/>
  <c r="V77" i="3"/>
  <c r="W77" i="3"/>
  <c r="V78" i="3"/>
  <c r="W78" i="3"/>
  <c r="B85" i="3"/>
  <c r="C85" i="3"/>
  <c r="B86" i="3"/>
  <c r="C86" i="3"/>
  <c r="B87" i="3"/>
  <c r="C87" i="3"/>
  <c r="B88" i="3"/>
  <c r="C88" i="3"/>
  <c r="B89" i="3"/>
  <c r="C89" i="3"/>
  <c r="B90" i="3"/>
  <c r="C90" i="3"/>
  <c r="B91" i="3"/>
  <c r="C91" i="3"/>
  <c r="B92" i="3"/>
  <c r="C92" i="3"/>
  <c r="B93" i="3"/>
  <c r="C93" i="3"/>
  <c r="B94" i="3"/>
  <c r="C94" i="3"/>
  <c r="B95" i="3"/>
  <c r="C95" i="3"/>
  <c r="B96" i="3"/>
  <c r="C96" i="3"/>
  <c r="B97" i="3"/>
  <c r="C97" i="3"/>
  <c r="B98" i="3"/>
  <c r="C98" i="3"/>
  <c r="B99" i="3"/>
  <c r="C99" i="3"/>
  <c r="B100" i="3"/>
  <c r="C100" i="3"/>
  <c r="B101" i="3"/>
  <c r="C101" i="3"/>
  <c r="B102" i="3"/>
  <c r="C102" i="3"/>
  <c r="B103" i="3"/>
  <c r="C103" i="3"/>
  <c r="B104" i="3"/>
  <c r="C104" i="3"/>
  <c r="B105" i="3"/>
  <c r="C105" i="3"/>
  <c r="B106" i="3"/>
  <c r="C106" i="3"/>
  <c r="B107" i="3"/>
  <c r="C107" i="3"/>
  <c r="B108" i="3"/>
  <c r="C108" i="3"/>
  <c r="B109" i="3"/>
  <c r="C109" i="3"/>
  <c r="B110" i="3"/>
  <c r="C110" i="3"/>
  <c r="X28" i="3" l="1"/>
  <c r="B34" i="3" s="1"/>
  <c r="X31" i="3"/>
  <c r="X33" i="3"/>
  <c r="X35" i="3"/>
  <c r="X37" i="3"/>
  <c r="X48" i="3"/>
  <c r="X50" i="3"/>
  <c r="X53" i="3"/>
  <c r="X55" i="3"/>
  <c r="X57" i="3"/>
  <c r="X60" i="3"/>
  <c r="X62" i="3"/>
  <c r="X64" i="3"/>
  <c r="X66" i="3"/>
  <c r="X68" i="3"/>
  <c r="X22" i="3"/>
  <c r="X38" i="3"/>
  <c r="X46" i="3"/>
  <c r="X69" i="3"/>
  <c r="X73" i="3"/>
  <c r="X77" i="3"/>
  <c r="X27" i="3"/>
  <c r="X30" i="3"/>
  <c r="X32" i="3"/>
  <c r="X34" i="3"/>
  <c r="X36" i="3"/>
  <c r="X47" i="3"/>
  <c r="X49" i="3"/>
  <c r="X52" i="3"/>
  <c r="X54" i="3"/>
  <c r="X56" i="3"/>
  <c r="X59" i="3"/>
  <c r="X61" i="3"/>
  <c r="X63" i="3"/>
  <c r="X65" i="3"/>
  <c r="X67" i="3"/>
  <c r="X24" i="3"/>
  <c r="X29" i="3"/>
  <c r="X40" i="3"/>
  <c r="X42" i="3"/>
  <c r="X51" i="3"/>
  <c r="X58" i="3"/>
  <c r="X71" i="3"/>
  <c r="X11" i="3"/>
  <c r="X12" i="3"/>
  <c r="X13" i="3"/>
  <c r="X14" i="3"/>
  <c r="X15" i="3"/>
  <c r="X17" i="3"/>
  <c r="X19" i="3"/>
  <c r="X21" i="3"/>
  <c r="X23" i="3"/>
  <c r="X25" i="3"/>
  <c r="X39" i="3"/>
  <c r="X41" i="3"/>
  <c r="X43" i="3"/>
  <c r="X45" i="3"/>
  <c r="X70" i="3"/>
  <c r="X72" i="3"/>
  <c r="X74" i="3"/>
  <c r="X76" i="3"/>
  <c r="X78" i="3"/>
  <c r="X18" i="3"/>
  <c r="X20" i="3"/>
  <c r="X26" i="3"/>
  <c r="X44" i="3"/>
  <c r="X75" i="3"/>
  <c r="X10" i="3"/>
  <c r="X16" i="3"/>
  <c r="C34" i="3" l="1"/>
  <c r="B82" i="3"/>
  <c r="C82" i="3"/>
  <c r="B51" i="3"/>
  <c r="C51" i="3"/>
  <c r="B23" i="3"/>
  <c r="C23" i="3"/>
  <c r="C57" i="3"/>
  <c r="B57" i="3"/>
  <c r="B67" i="3"/>
  <c r="C67" i="3"/>
  <c r="B40" i="3"/>
  <c r="C40" i="3"/>
  <c r="B44" i="3"/>
  <c r="C44" i="3"/>
  <c r="B43" i="3"/>
  <c r="C43" i="3"/>
  <c r="B80" i="3"/>
  <c r="C80" i="3"/>
  <c r="C29" i="3"/>
  <c r="B29" i="3"/>
  <c r="B17" i="3"/>
  <c r="C17" i="3"/>
  <c r="B73" i="3"/>
  <c r="C73" i="3"/>
  <c r="C55" i="3"/>
  <c r="B55" i="3"/>
  <c r="B79" i="3"/>
  <c r="C79" i="3"/>
  <c r="C68" i="3"/>
  <c r="B68" i="3"/>
  <c r="B41" i="3"/>
  <c r="C41" i="3"/>
  <c r="B22" i="3"/>
  <c r="C22" i="3"/>
  <c r="B81" i="3"/>
  <c r="C81" i="3"/>
  <c r="B24" i="3"/>
  <c r="C24" i="3"/>
  <c r="B78" i="3"/>
  <c r="C78" i="3"/>
  <c r="B47" i="3"/>
  <c r="C47" i="3"/>
  <c r="B27" i="3"/>
  <c r="C27" i="3"/>
  <c r="B20" i="3"/>
  <c r="C20" i="3"/>
  <c r="B77" i="3"/>
  <c r="C77" i="3"/>
  <c r="B46" i="3"/>
  <c r="C46" i="3"/>
  <c r="B71" i="3"/>
  <c r="C71" i="3"/>
  <c r="C62" i="3"/>
  <c r="B62" i="3"/>
  <c r="C53" i="3"/>
  <c r="B53" i="3"/>
  <c r="C36" i="3"/>
  <c r="B36" i="3"/>
  <c r="B75" i="3"/>
  <c r="C75" i="3"/>
  <c r="B74" i="3"/>
  <c r="C74" i="3"/>
  <c r="C66" i="3"/>
  <c r="B66" i="3"/>
  <c r="C56" i="3"/>
  <c r="B56" i="3"/>
  <c r="B39" i="3"/>
  <c r="C39" i="3"/>
  <c r="B32" i="3"/>
  <c r="C32" i="3"/>
  <c r="C31" i="3"/>
  <c r="B31" i="3"/>
  <c r="B18" i="3"/>
  <c r="C18" i="3"/>
  <c r="B30" i="3"/>
  <c r="C30" i="3"/>
  <c r="C58" i="3"/>
  <c r="B58" i="3"/>
  <c r="B83" i="3"/>
  <c r="C83" i="3"/>
  <c r="B70" i="3"/>
  <c r="C70" i="3"/>
  <c r="C61" i="3"/>
  <c r="B61" i="3"/>
  <c r="B26" i="3"/>
  <c r="C26" i="3"/>
  <c r="B49" i="3"/>
  <c r="C49" i="3"/>
  <c r="B21" i="3"/>
  <c r="C21" i="3"/>
  <c r="C48" i="3"/>
  <c r="B48" i="3"/>
  <c r="C65" i="3"/>
  <c r="B65" i="3"/>
  <c r="C38" i="3"/>
  <c r="B38" i="3"/>
  <c r="C28" i="3"/>
  <c r="B28" i="3"/>
  <c r="B59" i="3"/>
  <c r="C59" i="3"/>
  <c r="B16" i="3"/>
  <c r="C16" i="3"/>
  <c r="C50" i="3"/>
  <c r="B50" i="3"/>
  <c r="B84" i="3"/>
  <c r="C84" i="3"/>
  <c r="B76" i="3"/>
  <c r="C76" i="3"/>
  <c r="B45" i="3"/>
  <c r="C45" i="3"/>
  <c r="B25" i="3"/>
  <c r="C25" i="3"/>
  <c r="B19" i="3"/>
  <c r="C19" i="3"/>
  <c r="C64" i="3"/>
  <c r="B64" i="3"/>
  <c r="C35" i="3"/>
  <c r="B35" i="3"/>
  <c r="B69" i="3"/>
  <c r="C69" i="3"/>
  <c r="C60" i="3"/>
  <c r="B60" i="3"/>
  <c r="B42" i="3"/>
  <c r="C42" i="3"/>
  <c r="C33" i="3"/>
  <c r="B33" i="3"/>
  <c r="B52" i="3"/>
  <c r="C52" i="3"/>
  <c r="B72" i="3"/>
  <c r="C72" i="3"/>
  <c r="B63" i="3"/>
  <c r="C63" i="3"/>
  <c r="C54" i="3"/>
  <c r="B54" i="3"/>
  <c r="C37" i="3"/>
  <c r="B37" i="3"/>
</calcChain>
</file>

<file path=xl/sharedStrings.xml><?xml version="1.0" encoding="utf-8"?>
<sst xmlns="http://schemas.openxmlformats.org/spreadsheetml/2006/main" count="188" uniqueCount="83">
  <si>
    <t xml:space="preserve">Powered by </t>
  </si>
  <si>
    <t>CALCULATOR TO ESTIMATE PPE NEEDS</t>
  </si>
  <si>
    <t>This PPE calculator is designed to help estimate the PPE requirements on a monthly basis by various offices, hospitals, warehouses etc.</t>
  </si>
  <si>
    <t>1. This tool is a guide to assist in preparedness and planning of PPE kits in response to COVID-19 pandemic.</t>
  </si>
  <si>
    <t>When determining how much PPE products are needed, enterprises/organizations must consider multiple factors including: no. of operating warehouses/offices, no. of personnel, work shifts and geographical location, etc. Needs must be assessed on a case by case basis and should consider other relavant factors in play also.</t>
  </si>
  <si>
    <t xml:space="preserve">Directions: Please enter the values in colored cells only in the PPE Calculator Tab. </t>
  </si>
  <si>
    <t>ASSUMPTIONS</t>
  </si>
  <si>
    <t>*For disinfectant wipes, 1 packet is assumed to contain 25 Nos of wipes.</t>
  </si>
  <si>
    <t>*A minimum of 10 ml sanitizer/day/person is taken into account.</t>
  </si>
  <si>
    <t>A. Hospitals</t>
  </si>
  <si>
    <t>2. Usage of coveralls, surgical masks, gloves, disinfectant wipes, etc. will change subject to the exposure of handling and treating COVID-19 patients/day.</t>
  </si>
  <si>
    <t>B. Offices - Facility Management, IT/ITes, BFSI, NGO, E-Commerce, Telecom</t>
  </si>
  <si>
    <t xml:space="preserve">1. A minimum area of 10,000 sq. ft and a minimum of 100 employees with a 9-hour work shift have been considered. </t>
  </si>
  <si>
    <t xml:space="preserve">2. The usage of sanitizer and wipes is solely at the discretion of the user. </t>
  </si>
  <si>
    <t xml:space="preserve">3. Office sanitization twice/day has been accounted for. </t>
  </si>
  <si>
    <t>C. Hospitality- Hotels</t>
  </si>
  <si>
    <t>1. A minimum 50 rooms/beds with a staff of 15 has been considered.</t>
  </si>
  <si>
    <t>3. Requirements are based on 10-14 hour work shift.</t>
  </si>
  <si>
    <t>4. Sanitization of the premise has been accounted for twice/day.</t>
  </si>
  <si>
    <t>D. Warehouses - Textile, Modern Retail, E-commerce, Telecom</t>
  </si>
  <si>
    <t xml:space="preserve">2. The usage of gloves, sanitizer, wipes is solely at the discretion of the user and also depends on the handling of various packaging/holdings. </t>
  </si>
  <si>
    <t>3. Sanitization of the premise has been accounted for twice/day.</t>
  </si>
  <si>
    <t xml:space="preserve">E. Transport </t>
  </si>
  <si>
    <t xml:space="preserve">1. A minimum of 100 employees with a 9-hour work shift have been considered. </t>
  </si>
  <si>
    <t>2. The usage of gloves, sanitizer, wipes is solely at the discretion of the user and also depends on the handling of various packaging/holdings.</t>
  </si>
  <si>
    <t>Transport</t>
  </si>
  <si>
    <t>UV Light Sterlizer Box</t>
  </si>
  <si>
    <t>Hand Sanitizer</t>
  </si>
  <si>
    <t>Shoe cover</t>
  </si>
  <si>
    <t>Gloves</t>
  </si>
  <si>
    <t>Mask - Normal/N95</t>
  </si>
  <si>
    <t>Warehouse</t>
  </si>
  <si>
    <t>COVID Test Kit</t>
  </si>
  <si>
    <t>AutomaticSensor Taps</t>
  </si>
  <si>
    <t>Coverall</t>
  </si>
  <si>
    <t>Shoe Cover Machine</t>
  </si>
  <si>
    <t>Shoe Cover</t>
  </si>
  <si>
    <t>Face Shield</t>
  </si>
  <si>
    <t>Safety Googles</t>
  </si>
  <si>
    <t>Gloves - Normal/Nitrile</t>
  </si>
  <si>
    <t>Masks - Normal/N95</t>
  </si>
  <si>
    <t>Disinfectant Wipes</t>
  </si>
  <si>
    <t>Soap or Sanitizer Dispenser - Hand/Foot/Automatic</t>
  </si>
  <si>
    <t>Disinfectant Spray</t>
  </si>
  <si>
    <t>Floor Disinfectant</t>
  </si>
  <si>
    <t>Fogger Machine</t>
  </si>
  <si>
    <t>Sanitization Tunnel</t>
  </si>
  <si>
    <t>IR Thermometer/Temperature Detector Door/Thermal Imaging Camera</t>
  </si>
  <si>
    <t>Hospitality</t>
  </si>
  <si>
    <t>Sensor Based Mist sanitizer/Automatic Soap/Sanitizer Dispenser</t>
  </si>
  <si>
    <t>Office</t>
  </si>
  <si>
    <t>Disinfectant wipes</t>
  </si>
  <si>
    <t>Gloves - Normal</t>
  </si>
  <si>
    <t>Masks - N95</t>
  </si>
  <si>
    <t>Masks - One-time usage</t>
  </si>
  <si>
    <t>Shoe cover machine</t>
  </si>
  <si>
    <t>Hospital</t>
  </si>
  <si>
    <t>Temperature Detector Door/Thermal Imaging Camera</t>
  </si>
  <si>
    <t>Safety Goggles</t>
  </si>
  <si>
    <t>Surgical Gloves</t>
  </si>
  <si>
    <t>N95 Mask</t>
  </si>
  <si>
    <t>Surgical Mask</t>
  </si>
  <si>
    <t>Quantity</t>
  </si>
  <si>
    <t>Product Name</t>
  </si>
  <si>
    <t>Bleach Wipes</t>
  </si>
  <si>
    <t>Hydroxide Wipes</t>
  </si>
  <si>
    <t>Oxygen Concentrator</t>
  </si>
  <si>
    <t>Oxygen Cylinder</t>
  </si>
  <si>
    <t>ICU Bed</t>
  </si>
  <si>
    <t>Helper 3</t>
  </si>
  <si>
    <t>Helper 2</t>
  </si>
  <si>
    <t>Helper 1</t>
  </si>
  <si>
    <t>Industry</t>
  </si>
  <si>
    <t>Product</t>
  </si>
  <si>
    <t xml:space="preserve">[Select] </t>
  </si>
  <si>
    <t>Powered By</t>
  </si>
  <si>
    <t>2. The assumptions and metrics behind the PPE calculator are based on inputs provided by our supply chain in-house experts using WHO and MoHFW Guidelines.</t>
  </si>
  <si>
    <t xml:space="preserve">1. The PPE requirements are based on a 10-14 hour work shift and a total of 150 people/day including doctors, nurses, paramedics, and patients are taken into account.  Doctors and paramedics staff account for one-third whereas patients account for two-thirds of the total 150. </t>
  </si>
  <si>
    <t>Industry Type:</t>
  </si>
  <si>
    <t>No. of People:</t>
  </si>
  <si>
    <t>Area of Premise (sq ft):</t>
  </si>
  <si>
    <t>No. of Entry/Exit Gates:</t>
  </si>
  <si>
    <t>Various assumptions have been taken into account depending upon the different industry verticals.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</si>
</sst>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color theme="0"/>
      <name val="Arial"/>
      <family val="2"/>
    </font>
    <font>
      <b/>
      <sz val="10"/>
      <color rgb="FF000000"/>
      <name val="Arial"/>
      <family val="2"/>
    </font>
    <font>
      <b/>
      <sz val="10"/>
      <color theme="0"/>
      <name val="Arial"/>
      <family val="2"/>
    </font>
    <font>
      <b/>
      <sz val="15"/>
      <color rgb="FF00000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i/>
      <sz val="10"/>
      <color rgb="FFFF0000"/>
      <name val="Arial"/>
      <family val="2"/>
    </font>
    <font>
      <i/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75">
    <xf numFmtId="0" fontId="0" fillId="0" borderId="0" xfId="0"/>
    <xf numFmtId="0" fontId="2" fillId="0" borderId="0" xfId="1" applyFont="1" applyProtection="1">
      <protection hidden="1"/>
    </xf>
    <xf numFmtId="0" fontId="1" fillId="0" borderId="0" xfId="1" applyProtection="1">
      <protection hidden="1"/>
    </xf>
    <xf numFmtId="0" fontId="1" fillId="0" borderId="0" xfId="1" applyAlignment="1" applyProtection="1">
      <alignment horizontal="center" vertical="center"/>
      <protection hidden="1"/>
    </xf>
    <xf numFmtId="0" fontId="1" fillId="0" borderId="0" xfId="1" applyFill="1" applyAlignment="1" applyProtection="1">
      <alignment horizontal="center" vertical="center"/>
      <protection hidden="1"/>
    </xf>
    <xf numFmtId="0" fontId="3" fillId="0" borderId="0" xfId="1" applyFont="1" applyFill="1" applyBorder="1" applyAlignment="1" applyProtection="1">
      <alignment horizontal="center" vertical="center"/>
      <protection hidden="1"/>
    </xf>
    <xf numFmtId="0" fontId="2" fillId="0" borderId="0" xfId="1" applyFont="1" applyAlignment="1" applyProtection="1">
      <alignment vertical="center"/>
      <protection hidden="1"/>
    </xf>
    <xf numFmtId="0" fontId="1" fillId="0" borderId="0" xfId="1" applyAlignment="1" applyProtection="1">
      <alignment vertical="center"/>
      <protection hidden="1"/>
    </xf>
    <xf numFmtId="0" fontId="0" fillId="0" borderId="0" xfId="0" applyAlignment="1">
      <alignment vertical="center"/>
    </xf>
    <xf numFmtId="0" fontId="1" fillId="0" borderId="0" xfId="1" applyBorder="1" applyAlignment="1" applyProtection="1">
      <alignment vertical="center"/>
      <protection hidden="1"/>
    </xf>
    <xf numFmtId="0" fontId="1" fillId="0" borderId="0" xfId="1" applyFont="1" applyAlignment="1" applyProtection="1">
      <alignment horizontal="left" vertical="center"/>
      <protection hidden="1"/>
    </xf>
    <xf numFmtId="0" fontId="1" fillId="0" borderId="0" xfId="1" applyAlignment="1" applyProtection="1">
      <alignment horizontal="left" vertical="center"/>
      <protection hidden="1"/>
    </xf>
    <xf numFmtId="0" fontId="1" fillId="0" borderId="0" xfId="1" applyFont="1" applyAlignment="1" applyProtection="1">
      <alignment horizontal="left" vertical="center" indent="1"/>
      <protection hidden="1"/>
    </xf>
    <xf numFmtId="0" fontId="1" fillId="0" borderId="0" xfId="1" applyAlignment="1" applyProtection="1">
      <alignment horizontal="left" vertical="center" indent="1"/>
      <protection hidden="1"/>
    </xf>
    <xf numFmtId="0" fontId="2" fillId="0" borderId="0" xfId="1" applyFont="1" applyFill="1" applyAlignment="1" applyProtection="1">
      <alignment horizontal="center" vertical="center"/>
      <protection hidden="1"/>
    </xf>
    <xf numFmtId="0" fontId="5" fillId="0" borderId="0" xfId="1" applyFont="1" applyFill="1" applyAlignment="1" applyProtection="1">
      <alignment horizontal="center" vertical="center"/>
      <protection hidden="1"/>
    </xf>
    <xf numFmtId="0" fontId="4" fillId="0" borderId="0" xfId="1" applyFont="1" applyFill="1" applyAlignment="1" applyProtection="1">
      <alignment horizontal="center" vertical="center"/>
      <protection hidden="1"/>
    </xf>
    <xf numFmtId="0" fontId="1" fillId="0" borderId="0" xfId="1" applyFont="1" applyAlignment="1" applyProtection="1">
      <alignment wrapText="1"/>
      <protection hidden="1"/>
    </xf>
    <xf numFmtId="0" fontId="1" fillId="0" borderId="0" xfId="1" applyFont="1" applyAlignment="1" applyProtection="1">
      <protection hidden="1"/>
    </xf>
    <xf numFmtId="0" fontId="1" fillId="0" borderId="0" xfId="1" applyFont="1" applyFill="1" applyBorder="1" applyAlignment="1" applyProtection="1">
      <alignment horizontal="left" vertical="center"/>
      <protection hidden="1"/>
    </xf>
    <xf numFmtId="1" fontId="1" fillId="0" borderId="0" xfId="1" applyNumberFormat="1" applyFont="1" applyAlignment="1" applyProtection="1">
      <alignment horizontal="left" vertical="center"/>
      <protection hidden="1"/>
    </xf>
    <xf numFmtId="0" fontId="1" fillId="0" borderId="0" xfId="1" applyFont="1" applyAlignment="1" applyProtection="1">
      <alignment vertical="center"/>
      <protection hidden="1"/>
    </xf>
    <xf numFmtId="0" fontId="1" fillId="0" borderId="0" xfId="1" applyFont="1" applyProtection="1">
      <protection hidden="1"/>
    </xf>
    <xf numFmtId="1" fontId="1" fillId="0" borderId="0" xfId="1" applyNumberFormat="1" applyFont="1" applyAlignment="1" applyProtection="1">
      <alignment horizontal="center" vertical="center"/>
      <protection hidden="1"/>
    </xf>
    <xf numFmtId="0" fontId="1" fillId="0" borderId="1" xfId="1" applyFont="1" applyBorder="1" applyAlignment="1" applyProtection="1">
      <alignment horizontal="left" vertical="center"/>
      <protection hidden="1"/>
    </xf>
    <xf numFmtId="0" fontId="1" fillId="0" borderId="2" xfId="1" applyFont="1" applyBorder="1" applyAlignment="1" applyProtection="1">
      <alignment horizontal="left" vertical="center"/>
      <protection hidden="1"/>
    </xf>
    <xf numFmtId="1" fontId="1" fillId="0" borderId="3" xfId="1" applyNumberFormat="1" applyFont="1" applyBorder="1" applyAlignment="1" applyProtection="1">
      <alignment horizontal="left" vertical="center" indent="1"/>
      <protection hidden="1"/>
    </xf>
    <xf numFmtId="0" fontId="1" fillId="0" borderId="4" xfId="1" applyFont="1" applyBorder="1" applyAlignment="1" applyProtection="1">
      <alignment horizontal="left" wrapText="1" indent="1"/>
      <protection hidden="1"/>
    </xf>
    <xf numFmtId="1" fontId="1" fillId="0" borderId="5" xfId="1" applyNumberFormat="1" applyFont="1" applyBorder="1" applyAlignment="1" applyProtection="1">
      <alignment horizontal="left" vertical="center" indent="1"/>
      <protection hidden="1"/>
    </xf>
    <xf numFmtId="0" fontId="1" fillId="0" borderId="6" xfId="1" applyFont="1" applyBorder="1" applyAlignment="1" applyProtection="1">
      <alignment horizontal="left" wrapText="1" indent="1"/>
      <protection hidden="1"/>
    </xf>
    <xf numFmtId="0" fontId="1" fillId="0" borderId="3" xfId="1" applyFont="1" applyBorder="1" applyAlignment="1" applyProtection="1">
      <alignment horizontal="left" vertical="center"/>
      <protection hidden="1"/>
    </xf>
    <xf numFmtId="0" fontId="1" fillId="0" borderId="7" xfId="1" applyFont="1" applyBorder="1" applyAlignment="1" applyProtection="1">
      <alignment horizontal="left" vertical="center"/>
      <protection hidden="1"/>
    </xf>
    <xf numFmtId="0" fontId="1" fillId="0" borderId="4" xfId="1" applyFont="1" applyBorder="1" applyAlignment="1" applyProtection="1">
      <alignment horizontal="left" vertical="center"/>
      <protection hidden="1"/>
    </xf>
    <xf numFmtId="1" fontId="1" fillId="0" borderId="7" xfId="1" applyNumberFormat="1" applyFont="1" applyBorder="1" applyAlignment="1" applyProtection="1">
      <alignment horizontal="left" vertical="center"/>
      <protection hidden="1"/>
    </xf>
    <xf numFmtId="0" fontId="1" fillId="0" borderId="5" xfId="1" applyFont="1" applyBorder="1" applyAlignment="1" applyProtection="1">
      <alignment horizontal="left" vertical="center"/>
      <protection hidden="1"/>
    </xf>
    <xf numFmtId="0" fontId="1" fillId="0" borderId="8" xfId="1" applyFont="1" applyBorder="1" applyAlignment="1" applyProtection="1">
      <alignment horizontal="left" vertical="center"/>
      <protection hidden="1"/>
    </xf>
    <xf numFmtId="0" fontId="1" fillId="0" borderId="6" xfId="1" applyFont="1" applyBorder="1" applyAlignment="1" applyProtection="1">
      <alignment horizontal="left" vertical="center"/>
      <protection hidden="1"/>
    </xf>
    <xf numFmtId="1" fontId="1" fillId="0" borderId="8" xfId="1" applyNumberFormat="1" applyFont="1" applyBorder="1" applyAlignment="1" applyProtection="1">
      <alignment horizontal="left" vertical="center"/>
      <protection hidden="1"/>
    </xf>
    <xf numFmtId="0" fontId="1" fillId="4" borderId="6" xfId="1" applyFont="1" applyFill="1" applyBorder="1" applyAlignment="1" applyProtection="1">
      <alignment horizontal="left" vertical="center"/>
      <protection hidden="1"/>
    </xf>
    <xf numFmtId="0" fontId="6" fillId="4" borderId="6" xfId="1" applyFont="1" applyFill="1" applyBorder="1" applyAlignment="1" applyProtection="1">
      <alignment horizontal="left" vertical="center"/>
      <protection hidden="1"/>
    </xf>
    <xf numFmtId="0" fontId="7" fillId="0" borderId="6" xfId="1" applyFont="1" applyBorder="1" applyAlignment="1" applyProtection="1">
      <alignment horizontal="left" vertical="center"/>
      <protection hidden="1"/>
    </xf>
    <xf numFmtId="1" fontId="4" fillId="2" borderId="9" xfId="1" applyNumberFormat="1" applyFont="1" applyFill="1" applyBorder="1" applyAlignment="1" applyProtection="1">
      <alignment horizontal="left" vertical="center" indent="1"/>
      <protection hidden="1"/>
    </xf>
    <xf numFmtId="0" fontId="4" fillId="2" borderId="10" xfId="1" applyFont="1" applyFill="1" applyBorder="1" applyAlignment="1" applyProtection="1">
      <alignment horizontal="left" vertical="center" wrapText="1" indent="1"/>
      <protection hidden="1"/>
    </xf>
    <xf numFmtId="0" fontId="1" fillId="0" borderId="11" xfId="1" applyFont="1" applyBorder="1" applyAlignment="1" applyProtection="1">
      <alignment vertical="center"/>
      <protection hidden="1"/>
    </xf>
    <xf numFmtId="0" fontId="1" fillId="0" borderId="12" xfId="1" applyFont="1" applyBorder="1" applyAlignment="1" applyProtection="1">
      <alignment vertical="center"/>
      <protection hidden="1"/>
    </xf>
    <xf numFmtId="1" fontId="8" fillId="0" borderId="0" xfId="1" applyNumberFormat="1" applyFont="1" applyAlignment="1" applyProtection="1">
      <alignment horizontal="left" vertical="center" indent="1"/>
      <protection hidden="1"/>
    </xf>
    <xf numFmtId="0" fontId="1" fillId="0" borderId="0" xfId="1" applyFont="1" applyAlignment="1" applyProtection="1">
      <alignment vertical="center" wrapText="1"/>
      <protection hidden="1"/>
    </xf>
    <xf numFmtId="0" fontId="1" fillId="0" borderId="0" xfId="1" applyFont="1" applyBorder="1" applyAlignment="1" applyProtection="1">
      <alignment horizontal="left" vertical="center"/>
      <protection hidden="1"/>
    </xf>
    <xf numFmtId="0" fontId="4" fillId="2" borderId="9" xfId="1" applyFont="1" applyFill="1" applyBorder="1" applyAlignment="1" applyProtection="1">
      <alignment horizontal="left" vertical="center"/>
      <protection hidden="1"/>
    </xf>
    <xf numFmtId="0" fontId="4" fillId="2" borderId="13" xfId="1" applyFont="1" applyFill="1" applyBorder="1" applyAlignment="1" applyProtection="1">
      <alignment horizontal="left" vertical="center"/>
      <protection hidden="1"/>
    </xf>
    <xf numFmtId="0" fontId="4" fillId="2" borderId="10" xfId="1" applyFont="1" applyFill="1" applyBorder="1" applyAlignment="1" applyProtection="1">
      <alignment horizontal="left" vertical="center"/>
      <protection hidden="1"/>
    </xf>
    <xf numFmtId="0" fontId="3" fillId="0" borderId="0" xfId="1" applyFont="1" applyBorder="1" applyAlignment="1" applyProtection="1">
      <alignment horizontal="left" vertical="center"/>
      <protection hidden="1"/>
    </xf>
    <xf numFmtId="1" fontId="4" fillId="2" borderId="13" xfId="1" applyNumberFormat="1" applyFont="1" applyFill="1" applyBorder="1" applyAlignment="1" applyProtection="1">
      <alignment horizontal="left" vertical="center"/>
      <protection hidden="1"/>
    </xf>
    <xf numFmtId="0" fontId="9" fillId="0" borderId="14" xfId="1" applyFont="1" applyBorder="1" applyAlignment="1" applyProtection="1">
      <alignment vertical="center"/>
      <protection hidden="1"/>
    </xf>
    <xf numFmtId="1" fontId="1" fillId="0" borderId="0" xfId="1" applyNumberFormat="1" applyFont="1" applyFill="1" applyAlignment="1" applyProtection="1">
      <alignment horizontal="center" vertical="center"/>
      <protection hidden="1"/>
    </xf>
    <xf numFmtId="0" fontId="3" fillId="0" borderId="0" xfId="1" applyFont="1" applyFill="1" applyAlignment="1" applyProtection="1">
      <alignment horizontal="center" wrapText="1"/>
      <protection hidden="1"/>
    </xf>
    <xf numFmtId="0" fontId="1" fillId="0" borderId="0" xfId="1" applyFont="1" applyFill="1" applyBorder="1" applyAlignment="1" applyProtection="1">
      <alignment horizontal="left" vertical="center" wrapText="1"/>
      <protection locked="0" hidden="1"/>
    </xf>
    <xf numFmtId="1" fontId="1" fillId="0" borderId="0" xfId="1" applyNumberFormat="1" applyFont="1" applyFill="1" applyBorder="1" applyAlignment="1" applyProtection="1">
      <alignment horizontal="left" vertical="center"/>
      <protection locked="0" hidden="1"/>
    </xf>
    <xf numFmtId="0" fontId="1" fillId="0" borderId="0" xfId="1" applyFont="1" applyFill="1" applyBorder="1" applyAlignment="1" applyProtection="1">
      <alignment horizontal="left" vertical="center"/>
      <protection locked="0" hidden="1"/>
    </xf>
    <xf numFmtId="1" fontId="8" fillId="0" borderId="0" xfId="1" applyNumberFormat="1" applyFont="1" applyFill="1" applyAlignment="1" applyProtection="1">
      <alignment horizontal="left" vertical="center" indent="1"/>
      <protection hidden="1"/>
    </xf>
    <xf numFmtId="1" fontId="4" fillId="0" borderId="0" xfId="1" applyNumberFormat="1" applyFont="1" applyFill="1" applyBorder="1" applyAlignment="1" applyProtection="1">
      <alignment horizontal="left" vertical="center" indent="1"/>
      <protection hidden="1"/>
    </xf>
    <xf numFmtId="1" fontId="1" fillId="0" borderId="0" xfId="1" applyNumberFormat="1" applyFont="1" applyFill="1" applyBorder="1" applyAlignment="1" applyProtection="1">
      <alignment horizontal="left" vertical="center" indent="1"/>
      <protection hidden="1"/>
    </xf>
    <xf numFmtId="0" fontId="0" fillId="0" borderId="0" xfId="0" applyFill="1"/>
    <xf numFmtId="0" fontId="3" fillId="3" borderId="1" xfId="1" applyFont="1" applyFill="1" applyBorder="1" applyAlignment="1" applyProtection="1">
      <alignment horizontal="left" vertical="center" wrapText="1"/>
      <protection locked="0" hidden="1"/>
    </xf>
    <xf numFmtId="1" fontId="3" fillId="3" borderId="1" xfId="1" applyNumberFormat="1" applyFont="1" applyFill="1" applyBorder="1" applyAlignment="1" applyProtection="1">
      <alignment horizontal="left" vertical="center"/>
      <protection locked="0" hidden="1"/>
    </xf>
    <xf numFmtId="0" fontId="3" fillId="3" borderId="0" xfId="1" applyFont="1" applyFill="1" applyAlignment="1" applyProtection="1">
      <alignment horizontal="left" vertical="center"/>
      <protection hidden="1"/>
    </xf>
    <xf numFmtId="0" fontId="3" fillId="0" borderId="0" xfId="1" applyFont="1" applyAlignment="1" applyProtection="1">
      <alignment horizontal="center" vertical="center"/>
      <protection hidden="1"/>
    </xf>
    <xf numFmtId="0" fontId="4" fillId="2" borderId="0" xfId="1" applyFont="1" applyFill="1" applyBorder="1" applyAlignment="1" applyProtection="1">
      <alignment horizontal="center" vertical="center"/>
      <protection hidden="1"/>
    </xf>
    <xf numFmtId="0" fontId="1" fillId="0" borderId="0" xfId="1" applyFont="1" applyAlignment="1" applyProtection="1">
      <alignment horizontal="left" vertical="center" wrapText="1"/>
      <protection hidden="1"/>
    </xf>
    <xf numFmtId="0" fontId="1" fillId="0" borderId="0" xfId="1" applyFont="1" applyAlignment="1" applyProtection="1">
      <alignment horizontal="left" vertical="center" wrapText="1" indent="1"/>
      <protection hidden="1"/>
    </xf>
    <xf numFmtId="0" fontId="1" fillId="0" borderId="0" xfId="1" applyAlignment="1" applyProtection="1">
      <alignment horizontal="left" wrapText="1" indent="1"/>
      <protection hidden="1"/>
    </xf>
    <xf numFmtId="0" fontId="3" fillId="0" borderId="0" xfId="1" applyFont="1" applyAlignment="1" applyProtection="1">
      <alignment horizontal="left" wrapText="1" indent="1"/>
      <protection hidden="1"/>
    </xf>
    <xf numFmtId="0" fontId="4" fillId="2" borderId="0" xfId="1" applyFont="1" applyFill="1" applyAlignment="1" applyProtection="1">
      <alignment horizontal="center" vertical="center"/>
      <protection hidden="1"/>
    </xf>
    <xf numFmtId="0" fontId="3" fillId="0" borderId="0" xfId="1" applyFont="1" applyAlignment="1" applyProtection="1">
      <alignment horizontal="center" wrapText="1"/>
      <protection hidden="1"/>
    </xf>
    <xf numFmtId="1" fontId="3" fillId="3" borderId="1" xfId="1" applyNumberFormat="1" applyFont="1" applyFill="1" applyBorder="1" applyAlignment="1" applyProtection="1">
      <alignment horizontal="left" vertical="center" wrapText="1"/>
      <protection locked="0" hidden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538412</xdr:colOff>
      <xdr:row>2</xdr:row>
      <xdr:rowOff>9525</xdr:rowOff>
    </xdr:from>
    <xdr:to>
      <xdr:col>8</xdr:col>
      <xdr:colOff>523876</xdr:colOff>
      <xdr:row>5</xdr:row>
      <xdr:rowOff>133770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72087" y="333375"/>
          <a:ext cx="1814264" cy="69574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1866900</xdr:colOff>
      <xdr:row>1</xdr:row>
      <xdr:rowOff>104775</xdr:rowOff>
    </xdr:from>
    <xdr:ext cx="1814264" cy="695745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14550" y="266700"/>
          <a:ext cx="1814264" cy="69574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O18"/>
  <sheetViews>
    <sheetView showGridLines="0" tabSelected="1" workbookViewId="0">
      <selection activeCell="L5" sqref="L5"/>
    </sheetView>
  </sheetViews>
  <sheetFormatPr defaultColWidth="0" defaultRowHeight="15" zeroHeight="1" x14ac:dyDescent="0.25"/>
  <cols>
    <col min="1" max="1" width="3.7109375" style="8" customWidth="1"/>
    <col min="2" max="14" width="9.140625" style="8" customWidth="1"/>
    <col min="15" max="15" width="3.7109375" style="8" customWidth="1"/>
    <col min="16" max="16384" width="9.140625" style="8" hidden="1"/>
  </cols>
  <sheetData>
    <row r="1" spans="1:15" x14ac:dyDescent="0.25">
      <c r="A1" s="6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</row>
    <row r="2" spans="1:15" x14ac:dyDescent="0.25">
      <c r="A2" s="7"/>
      <c r="B2" s="66" t="s">
        <v>0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7"/>
    </row>
    <row r="3" spans="1:15" x14ac:dyDescent="0.25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</row>
    <row r="4" spans="1:15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</row>
    <row r="5" spans="1:15" x14ac:dyDescent="0.2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</row>
    <row r="6" spans="1:15" x14ac:dyDescent="0.25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x14ac:dyDescent="0.25">
      <c r="A7" s="7"/>
      <c r="B7" s="9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</row>
    <row r="8" spans="1:15" x14ac:dyDescent="0.25">
      <c r="A8" s="3"/>
      <c r="B8" s="67" t="s">
        <v>1</v>
      </c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3"/>
    </row>
    <row r="9" spans="1:15" x14ac:dyDescent="0.25">
      <c r="A9" s="4"/>
      <c r="B9" s="5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</row>
    <row r="10" spans="1:15" x14ac:dyDescent="0.25">
      <c r="A10" s="7"/>
      <c r="B10" s="68" t="s">
        <v>2</v>
      </c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7"/>
    </row>
    <row r="11" spans="1:15" x14ac:dyDescent="0.25">
      <c r="A11" s="7"/>
      <c r="B11" s="10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7"/>
    </row>
    <row r="12" spans="1:15" x14ac:dyDescent="0.25">
      <c r="A12" s="7"/>
      <c r="B12" s="12" t="s">
        <v>3</v>
      </c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7"/>
    </row>
    <row r="13" spans="1:15" ht="26.1" customHeight="1" x14ac:dyDescent="0.25">
      <c r="A13" s="7"/>
      <c r="B13" s="69" t="s">
        <v>76</v>
      </c>
      <c r="C13" s="69"/>
      <c r="D13" s="69"/>
      <c r="E13" s="69"/>
      <c r="F13" s="69"/>
      <c r="G13" s="69"/>
      <c r="H13" s="69"/>
      <c r="I13" s="69"/>
      <c r="J13" s="69"/>
      <c r="K13" s="69"/>
      <c r="L13" s="69"/>
      <c r="M13" s="69"/>
      <c r="N13" s="69"/>
      <c r="O13" s="7"/>
    </row>
    <row r="14" spans="1:15" x14ac:dyDescent="0.25">
      <c r="A14" s="7"/>
      <c r="B14" s="10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7"/>
    </row>
    <row r="15" spans="1:15" ht="39" customHeight="1" x14ac:dyDescent="0.25">
      <c r="A15" s="7"/>
      <c r="B15" s="68" t="s">
        <v>4</v>
      </c>
      <c r="C15" s="68"/>
      <c r="D15" s="68"/>
      <c r="E15" s="68"/>
      <c r="F15" s="68"/>
      <c r="G15" s="68"/>
      <c r="H15" s="68"/>
      <c r="I15" s="68"/>
      <c r="J15" s="68"/>
      <c r="K15" s="68"/>
      <c r="L15" s="68"/>
      <c r="M15" s="68"/>
      <c r="N15" s="68"/>
      <c r="O15" s="7"/>
    </row>
    <row r="16" spans="1:15" x14ac:dyDescent="0.25">
      <c r="A16" s="7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</row>
    <row r="17" spans="1:15" x14ac:dyDescent="0.25">
      <c r="A17" s="7"/>
      <c r="B17" s="65" t="s">
        <v>5</v>
      </c>
      <c r="C17" s="65"/>
      <c r="D17" s="65"/>
      <c r="E17" s="65"/>
      <c r="F17" s="65"/>
      <c r="G17" s="65"/>
      <c r="H17" s="65"/>
      <c r="I17" s="65"/>
      <c r="J17" s="65"/>
      <c r="K17" s="65"/>
      <c r="L17" s="65"/>
      <c r="M17" s="65"/>
      <c r="N17" s="65"/>
      <c r="O17" s="7"/>
    </row>
    <row r="18" spans="1:15" x14ac:dyDescent="0.2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</row>
  </sheetData>
  <sheetProtection algorithmName="SHA-512" hashValue="0q2rcDjsqlU6RzHX2w3DYANgAYHaarFN9pKVJGjs4fJpt+PiXDrupCDYZ6pw+ElJV/u1efn8U1ye1RYxv+oJQQ==" saltValue="G4y2C3ynoZx/b/ZogccvIA==" spinCount="100000" sheet="1" objects="1" scenarios="1"/>
  <mergeCells count="6">
    <mergeCell ref="B17:N17"/>
    <mergeCell ref="B2:N2"/>
    <mergeCell ref="B8:N8"/>
    <mergeCell ref="B10:N10"/>
    <mergeCell ref="B13:N13"/>
    <mergeCell ref="B15:N15"/>
  </mergeCells>
  <pageMargins left="0.7" right="0.7" top="0.75" bottom="0.75" header="0.3" footer="0.3"/>
  <pageSetup paperSize="9" orientation="portrait" r:id="rId1"/>
  <headerFooter>
    <oddHeader>&amp;C&amp;"Calibri"&amp;10&amp;K000000First Solar Proprietary &amp; Confidential - Finance/Accounting/RND&amp;1#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R32"/>
  <sheetViews>
    <sheetView showGridLines="0" workbookViewId="0">
      <selection activeCell="B7" sqref="B7:Q7"/>
    </sheetView>
  </sheetViews>
  <sheetFormatPr defaultColWidth="0" defaultRowHeight="15" zeroHeight="1" x14ac:dyDescent="0.25"/>
  <cols>
    <col min="1" max="1" width="3.7109375" customWidth="1"/>
    <col min="2" max="17" width="9.140625" customWidth="1"/>
    <col min="18" max="18" width="3.7109375" customWidth="1"/>
    <col min="19" max="16384" width="9.140625" hidden="1"/>
  </cols>
  <sheetData>
    <row r="1" spans="1:18" x14ac:dyDescent="0.25">
      <c r="A1" s="1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1:18" ht="19.5" x14ac:dyDescent="0.25">
      <c r="A2" s="14"/>
      <c r="B2" s="72" t="s">
        <v>6</v>
      </c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15"/>
    </row>
    <row r="3" spans="1:18" ht="19.5" x14ac:dyDescent="0.25">
      <c r="A3" s="14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5"/>
    </row>
    <row r="4" spans="1:18" x14ac:dyDescent="0.25">
      <c r="A4" s="2"/>
      <c r="B4" s="70" t="s">
        <v>82</v>
      </c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2"/>
    </row>
    <row r="5" spans="1:18" x14ac:dyDescent="0.25">
      <c r="A5" s="2"/>
      <c r="B5" s="70" t="s">
        <v>7</v>
      </c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2"/>
    </row>
    <row r="6" spans="1:18" x14ac:dyDescent="0.25">
      <c r="A6" s="2"/>
      <c r="B6" s="70" t="s">
        <v>8</v>
      </c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2"/>
    </row>
    <row r="7" spans="1:18" x14ac:dyDescent="0.25">
      <c r="A7" s="2"/>
      <c r="B7" s="70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2"/>
    </row>
    <row r="8" spans="1:18" x14ac:dyDescent="0.25">
      <c r="A8" s="2"/>
      <c r="B8" s="71" t="s">
        <v>9</v>
      </c>
      <c r="C8" s="71"/>
      <c r="D8" s="71"/>
      <c r="E8" s="71"/>
      <c r="F8" s="71"/>
      <c r="G8" s="71"/>
      <c r="H8" s="71"/>
      <c r="I8" s="71"/>
      <c r="J8" s="71"/>
      <c r="K8" s="71"/>
      <c r="L8" s="71"/>
      <c r="M8" s="71"/>
      <c r="N8" s="71"/>
      <c r="O8" s="71"/>
      <c r="P8" s="71"/>
      <c r="Q8" s="71"/>
      <c r="R8" s="2"/>
    </row>
    <row r="9" spans="1:18" ht="31.5" customHeight="1" x14ac:dyDescent="0.25">
      <c r="A9" s="2"/>
      <c r="B9" s="70" t="s">
        <v>77</v>
      </c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2"/>
    </row>
    <row r="10" spans="1:18" x14ac:dyDescent="0.25">
      <c r="A10" s="2"/>
      <c r="B10" s="70" t="s">
        <v>10</v>
      </c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2"/>
    </row>
    <row r="11" spans="1:18" x14ac:dyDescent="0.25">
      <c r="A11" s="2"/>
      <c r="B11" s="70"/>
      <c r="C11" s="70"/>
      <c r="D11" s="70"/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70"/>
      <c r="P11" s="70"/>
      <c r="Q11" s="70"/>
      <c r="R11" s="2"/>
    </row>
    <row r="12" spans="1:18" x14ac:dyDescent="0.25">
      <c r="A12" s="2"/>
      <c r="B12" s="71" t="s">
        <v>11</v>
      </c>
      <c r="C12" s="71"/>
      <c r="D12" s="71"/>
      <c r="E12" s="71"/>
      <c r="F12" s="71"/>
      <c r="G12" s="71"/>
      <c r="H12" s="71"/>
      <c r="I12" s="71"/>
      <c r="J12" s="71"/>
      <c r="K12" s="71"/>
      <c r="L12" s="71"/>
      <c r="M12" s="71"/>
      <c r="N12" s="71"/>
      <c r="O12" s="71"/>
      <c r="P12" s="71"/>
      <c r="Q12" s="71"/>
      <c r="R12" s="2"/>
    </row>
    <row r="13" spans="1:18" x14ac:dyDescent="0.25">
      <c r="A13" s="2"/>
      <c r="B13" s="70" t="s">
        <v>12</v>
      </c>
      <c r="C13" s="70"/>
      <c r="D13" s="70"/>
      <c r="E13" s="70"/>
      <c r="F13" s="70"/>
      <c r="G13" s="70"/>
      <c r="H13" s="70"/>
      <c r="I13" s="70"/>
      <c r="J13" s="70"/>
      <c r="K13" s="70"/>
      <c r="L13" s="70"/>
      <c r="M13" s="70"/>
      <c r="N13" s="70"/>
      <c r="O13" s="70"/>
      <c r="P13" s="70"/>
      <c r="Q13" s="70"/>
      <c r="R13" s="2"/>
    </row>
    <row r="14" spans="1:18" x14ac:dyDescent="0.25">
      <c r="A14" s="2"/>
      <c r="B14" s="70" t="s">
        <v>13</v>
      </c>
      <c r="C14" s="70"/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70"/>
      <c r="P14" s="70"/>
      <c r="Q14" s="70"/>
      <c r="R14" s="2"/>
    </row>
    <row r="15" spans="1:18" x14ac:dyDescent="0.25">
      <c r="A15" s="2"/>
      <c r="B15" s="70" t="s">
        <v>14</v>
      </c>
      <c r="C15" s="70"/>
      <c r="D15" s="70"/>
      <c r="E15" s="70"/>
      <c r="F15" s="70"/>
      <c r="G15" s="70"/>
      <c r="H15" s="70"/>
      <c r="I15" s="70"/>
      <c r="J15" s="70"/>
      <c r="K15" s="70"/>
      <c r="L15" s="70"/>
      <c r="M15" s="70"/>
      <c r="N15" s="70"/>
      <c r="O15" s="70"/>
      <c r="P15" s="70"/>
      <c r="Q15" s="70"/>
      <c r="R15" s="2"/>
    </row>
    <row r="16" spans="1:18" x14ac:dyDescent="0.25">
      <c r="A16" s="2"/>
      <c r="B16" s="70"/>
      <c r="C16" s="70"/>
      <c r="D16" s="70"/>
      <c r="E16" s="70"/>
      <c r="F16" s="70"/>
      <c r="G16" s="70"/>
      <c r="H16" s="70"/>
      <c r="I16" s="70"/>
      <c r="J16" s="70"/>
      <c r="K16" s="70"/>
      <c r="L16" s="70"/>
      <c r="M16" s="70"/>
      <c r="N16" s="70"/>
      <c r="O16" s="70"/>
      <c r="P16" s="70"/>
      <c r="Q16" s="70"/>
      <c r="R16" s="2"/>
    </row>
    <row r="17" spans="1:18" x14ac:dyDescent="0.25">
      <c r="A17" s="2"/>
      <c r="B17" s="70"/>
      <c r="C17" s="70"/>
      <c r="D17" s="70"/>
      <c r="E17" s="70"/>
      <c r="F17" s="70"/>
      <c r="G17" s="70"/>
      <c r="H17" s="70"/>
      <c r="I17" s="70"/>
      <c r="J17" s="70"/>
      <c r="K17" s="70"/>
      <c r="L17" s="70"/>
      <c r="M17" s="70"/>
      <c r="N17" s="70"/>
      <c r="O17" s="70"/>
      <c r="P17" s="70"/>
      <c r="Q17" s="70"/>
      <c r="R17" s="2"/>
    </row>
    <row r="18" spans="1:18" x14ac:dyDescent="0.25">
      <c r="A18" s="2"/>
      <c r="B18" s="71" t="s">
        <v>15</v>
      </c>
      <c r="C18" s="71"/>
      <c r="D18" s="71"/>
      <c r="E18" s="71"/>
      <c r="F18" s="71"/>
      <c r="G18" s="71"/>
      <c r="H18" s="71"/>
      <c r="I18" s="71"/>
      <c r="J18" s="71"/>
      <c r="K18" s="71"/>
      <c r="L18" s="71"/>
      <c r="M18" s="71"/>
      <c r="N18" s="71"/>
      <c r="O18" s="71"/>
      <c r="P18" s="71"/>
      <c r="Q18" s="71"/>
      <c r="R18" s="2"/>
    </row>
    <row r="19" spans="1:18" x14ac:dyDescent="0.25">
      <c r="A19" s="2"/>
      <c r="B19" s="70" t="s">
        <v>16</v>
      </c>
      <c r="C19" s="70"/>
      <c r="D19" s="70"/>
      <c r="E19" s="70"/>
      <c r="F19" s="70"/>
      <c r="G19" s="70"/>
      <c r="H19" s="70"/>
      <c r="I19" s="70"/>
      <c r="J19" s="70"/>
      <c r="K19" s="70"/>
      <c r="L19" s="70"/>
      <c r="M19" s="70"/>
      <c r="N19" s="70"/>
      <c r="O19" s="70"/>
      <c r="P19" s="70"/>
      <c r="Q19" s="70"/>
      <c r="R19" s="2"/>
    </row>
    <row r="20" spans="1:18" x14ac:dyDescent="0.25">
      <c r="A20" s="2"/>
      <c r="B20" s="70" t="s">
        <v>13</v>
      </c>
      <c r="C20" s="70"/>
      <c r="D20" s="70"/>
      <c r="E20" s="70"/>
      <c r="F20" s="70"/>
      <c r="G20" s="70"/>
      <c r="H20" s="70"/>
      <c r="I20" s="70"/>
      <c r="J20" s="70"/>
      <c r="K20" s="70"/>
      <c r="L20" s="70"/>
      <c r="M20" s="70"/>
      <c r="N20" s="70"/>
      <c r="O20" s="70"/>
      <c r="P20" s="70"/>
      <c r="Q20" s="70"/>
      <c r="R20" s="2"/>
    </row>
    <row r="21" spans="1:18" x14ac:dyDescent="0.25">
      <c r="A21" s="2"/>
      <c r="B21" s="70" t="s">
        <v>17</v>
      </c>
      <c r="C21" s="70"/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70"/>
      <c r="Q21" s="70"/>
      <c r="R21" s="2"/>
    </row>
    <row r="22" spans="1:18" x14ac:dyDescent="0.25">
      <c r="A22" s="2"/>
      <c r="B22" s="70" t="s">
        <v>18</v>
      </c>
      <c r="C22" s="70"/>
      <c r="D22" s="70"/>
      <c r="E22" s="70"/>
      <c r="F22" s="70"/>
      <c r="G22" s="70"/>
      <c r="H22" s="70"/>
      <c r="I22" s="70"/>
      <c r="J22" s="70"/>
      <c r="K22" s="70"/>
      <c r="L22" s="70"/>
      <c r="M22" s="70"/>
      <c r="N22" s="70"/>
      <c r="O22" s="70"/>
      <c r="P22" s="70"/>
      <c r="Q22" s="70"/>
      <c r="R22" s="2"/>
    </row>
    <row r="23" spans="1:18" x14ac:dyDescent="0.25">
      <c r="A23" s="2"/>
      <c r="B23" s="70"/>
      <c r="C23" s="70"/>
      <c r="D23" s="70"/>
      <c r="E23" s="70"/>
      <c r="F23" s="70"/>
      <c r="G23" s="70"/>
      <c r="H23" s="70"/>
      <c r="I23" s="70"/>
      <c r="J23" s="70"/>
      <c r="K23" s="70"/>
      <c r="L23" s="70"/>
      <c r="M23" s="70"/>
      <c r="N23" s="70"/>
      <c r="O23" s="70"/>
      <c r="P23" s="70"/>
      <c r="Q23" s="70"/>
      <c r="R23" s="2"/>
    </row>
    <row r="24" spans="1:18" x14ac:dyDescent="0.25">
      <c r="A24" s="2"/>
      <c r="B24" s="71" t="s">
        <v>19</v>
      </c>
      <c r="C24" s="71"/>
      <c r="D24" s="71"/>
      <c r="E24" s="71"/>
      <c r="F24" s="71"/>
      <c r="G24" s="71"/>
      <c r="H24" s="71"/>
      <c r="I24" s="71"/>
      <c r="J24" s="71"/>
      <c r="K24" s="71"/>
      <c r="L24" s="71"/>
      <c r="M24" s="71"/>
      <c r="N24" s="71"/>
      <c r="O24" s="71"/>
      <c r="P24" s="71"/>
      <c r="Q24" s="71"/>
      <c r="R24" s="2"/>
    </row>
    <row r="25" spans="1:18" x14ac:dyDescent="0.25">
      <c r="A25" s="2"/>
      <c r="B25" s="70" t="s">
        <v>12</v>
      </c>
      <c r="C25" s="70"/>
      <c r="D25" s="70"/>
      <c r="E25" s="70"/>
      <c r="F25" s="70"/>
      <c r="G25" s="70"/>
      <c r="H25" s="70"/>
      <c r="I25" s="70"/>
      <c r="J25" s="70"/>
      <c r="K25" s="70"/>
      <c r="L25" s="70"/>
      <c r="M25" s="70"/>
      <c r="N25" s="70"/>
      <c r="O25" s="70"/>
      <c r="P25" s="70"/>
      <c r="Q25" s="70"/>
      <c r="R25" s="2"/>
    </row>
    <row r="26" spans="1:18" x14ac:dyDescent="0.25">
      <c r="A26" s="2"/>
      <c r="B26" s="70" t="s">
        <v>20</v>
      </c>
      <c r="C26" s="70"/>
      <c r="D26" s="70"/>
      <c r="E26" s="70"/>
      <c r="F26" s="70"/>
      <c r="G26" s="70"/>
      <c r="H26" s="70"/>
      <c r="I26" s="70"/>
      <c r="J26" s="70"/>
      <c r="K26" s="70"/>
      <c r="L26" s="70"/>
      <c r="M26" s="70"/>
      <c r="N26" s="70"/>
      <c r="O26" s="70"/>
      <c r="P26" s="70"/>
      <c r="Q26" s="70"/>
      <c r="R26" s="2"/>
    </row>
    <row r="27" spans="1:18" x14ac:dyDescent="0.25">
      <c r="A27" s="2"/>
      <c r="B27" s="70" t="s">
        <v>21</v>
      </c>
      <c r="C27" s="70"/>
      <c r="D27" s="70"/>
      <c r="E27" s="70"/>
      <c r="F27" s="70"/>
      <c r="G27" s="70"/>
      <c r="H27" s="70"/>
      <c r="I27" s="70"/>
      <c r="J27" s="70"/>
      <c r="K27" s="70"/>
      <c r="L27" s="70"/>
      <c r="M27" s="70"/>
      <c r="N27" s="70"/>
      <c r="O27" s="70"/>
      <c r="P27" s="70"/>
      <c r="Q27" s="70"/>
      <c r="R27" s="2"/>
    </row>
    <row r="28" spans="1:18" x14ac:dyDescent="0.25">
      <c r="A28" s="2"/>
      <c r="B28" s="70"/>
      <c r="C28" s="70"/>
      <c r="D28" s="70"/>
      <c r="E28" s="70"/>
      <c r="F28" s="70"/>
      <c r="G28" s="70"/>
      <c r="H28" s="70"/>
      <c r="I28" s="70"/>
      <c r="J28" s="70"/>
      <c r="K28" s="70"/>
      <c r="L28" s="70"/>
      <c r="M28" s="70"/>
      <c r="N28" s="70"/>
      <c r="O28" s="70"/>
      <c r="P28" s="70"/>
      <c r="Q28" s="70"/>
      <c r="R28" s="2"/>
    </row>
    <row r="29" spans="1:18" x14ac:dyDescent="0.25">
      <c r="A29" s="2"/>
      <c r="B29" s="71" t="s">
        <v>22</v>
      </c>
      <c r="C29" s="71"/>
      <c r="D29" s="71"/>
      <c r="E29" s="71"/>
      <c r="F29" s="71"/>
      <c r="G29" s="71"/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2"/>
    </row>
    <row r="30" spans="1:18" x14ac:dyDescent="0.25">
      <c r="A30" s="2"/>
      <c r="B30" s="70" t="s">
        <v>23</v>
      </c>
      <c r="C30" s="70"/>
      <c r="D30" s="70"/>
      <c r="E30" s="70"/>
      <c r="F30" s="70"/>
      <c r="G30" s="70"/>
      <c r="H30" s="70"/>
      <c r="I30" s="70"/>
      <c r="J30" s="70"/>
      <c r="K30" s="70"/>
      <c r="L30" s="70"/>
      <c r="M30" s="70"/>
      <c r="N30" s="70"/>
      <c r="O30" s="70"/>
      <c r="P30" s="70"/>
      <c r="Q30" s="70"/>
      <c r="R30" s="2"/>
    </row>
    <row r="31" spans="1:18" x14ac:dyDescent="0.25">
      <c r="A31" s="2"/>
      <c r="B31" s="70" t="s">
        <v>24</v>
      </c>
      <c r="C31" s="70"/>
      <c r="D31" s="70"/>
      <c r="E31" s="70"/>
      <c r="F31" s="70"/>
      <c r="G31" s="70"/>
      <c r="H31" s="70"/>
      <c r="I31" s="70"/>
      <c r="J31" s="70"/>
      <c r="K31" s="70"/>
      <c r="L31" s="70"/>
      <c r="M31" s="70"/>
      <c r="N31" s="70"/>
      <c r="O31" s="70"/>
      <c r="P31" s="70"/>
      <c r="Q31" s="70"/>
      <c r="R31" s="2"/>
    </row>
    <row r="32" spans="1:18" x14ac:dyDescent="0.25">
      <c r="A32" s="2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2"/>
    </row>
  </sheetData>
  <sheetProtection algorithmName="SHA-512" hashValue="3ym4mpZ28DRS8vgp8g+f7H9y8ccyNEnkol2M0nw8ApLiX6Nr/NK1dir0QUdHT7n15Gjz5PJpBGicvIDSCPkVEg==" saltValue="cj+DsRbuZs5WFEEyNrvcwA==" spinCount="100000" sheet="1" objects="1" scenarios="1"/>
  <mergeCells count="29">
    <mergeCell ref="B14:Q14"/>
    <mergeCell ref="B2:Q2"/>
    <mergeCell ref="B4:Q4"/>
    <mergeCell ref="B5:Q5"/>
    <mergeCell ref="B6:Q6"/>
    <mergeCell ref="B7:Q7"/>
    <mergeCell ref="B8:Q8"/>
    <mergeCell ref="B9:Q9"/>
    <mergeCell ref="B10:Q10"/>
    <mergeCell ref="B11:Q11"/>
    <mergeCell ref="B12:Q12"/>
    <mergeCell ref="B13:Q13"/>
    <mergeCell ref="B26:Q26"/>
    <mergeCell ref="B15:Q15"/>
    <mergeCell ref="B16:Q16"/>
    <mergeCell ref="B17:Q17"/>
    <mergeCell ref="B18:Q18"/>
    <mergeCell ref="B19:Q19"/>
    <mergeCell ref="B20:Q20"/>
    <mergeCell ref="B21:Q21"/>
    <mergeCell ref="B22:Q22"/>
    <mergeCell ref="B23:Q23"/>
    <mergeCell ref="B24:Q24"/>
    <mergeCell ref="B25:Q25"/>
    <mergeCell ref="B27:Q27"/>
    <mergeCell ref="B28:Q28"/>
    <mergeCell ref="B29:Q29"/>
    <mergeCell ref="B30:Q30"/>
    <mergeCell ref="B31:Q31"/>
  </mergeCells>
  <pageMargins left="0.7" right="0.7" top="0.75" bottom="0.75" header="0.3" footer="0.3"/>
  <pageSetup paperSize="9" orientation="portrait" r:id="rId1"/>
  <headerFooter>
    <oddHeader>&amp;C&amp;"Calibri"&amp;10&amp;K000000First Solar Proprietary &amp; Confidential - Finance/Accounting/RND&amp;1#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autoPageBreaks="0"/>
  </sheetPr>
  <dimension ref="A1:AB111"/>
  <sheetViews>
    <sheetView showGridLines="0" topLeftCell="A3" workbookViewId="0">
      <selection activeCell="B7" sqref="B7"/>
    </sheetView>
  </sheetViews>
  <sheetFormatPr defaultColWidth="0" defaultRowHeight="15" zeroHeight="1" x14ac:dyDescent="0.25"/>
  <cols>
    <col min="1" max="1" width="3.7109375" customWidth="1"/>
    <col min="2" max="2" width="61.140625" bestFit="1" customWidth="1"/>
    <col min="3" max="3" width="22.7109375" customWidth="1"/>
    <col min="4" max="4" width="3.7109375" style="62" customWidth="1"/>
    <col min="5" max="14" width="18.7109375" style="62" hidden="1"/>
    <col min="15" max="15" width="9.140625" hidden="1"/>
    <col min="16" max="16" width="10.42578125" hidden="1"/>
    <col min="17" max="17" width="9.140625" hidden="1"/>
    <col min="18" max="18" width="59.85546875" hidden="1"/>
    <col min="19" max="19" width="17.42578125" hidden="1"/>
    <col min="20" max="20" width="10.42578125" hidden="1"/>
    <col min="21" max="21" width="9.140625" hidden="1"/>
    <col min="22" max="24" width="8.5703125" hidden="1"/>
    <col min="25" max="25" width="9.140625" hidden="1"/>
    <col min="26" max="26" width="8" hidden="1"/>
    <col min="27" max="27" width="4" hidden="1"/>
    <col min="28" max="16384" width="9.140625" hidden="1"/>
  </cols>
  <sheetData>
    <row r="1" spans="1:28" x14ac:dyDescent="0.25">
      <c r="A1" s="22"/>
      <c r="B1" s="17"/>
      <c r="C1" s="23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22"/>
      <c r="P1" s="21"/>
      <c r="Q1" s="21"/>
      <c r="R1" s="10"/>
      <c r="S1" s="20"/>
      <c r="T1" s="10"/>
      <c r="U1" s="19"/>
      <c r="V1" s="10"/>
      <c r="W1" s="10"/>
      <c r="X1" s="10"/>
      <c r="Y1" s="10"/>
      <c r="Z1" s="10"/>
      <c r="AA1" s="10"/>
      <c r="AB1" s="18"/>
    </row>
    <row r="2" spans="1:28" x14ac:dyDescent="0.25">
      <c r="A2" s="22"/>
      <c r="B2" s="73" t="s">
        <v>75</v>
      </c>
      <c r="C2" s="73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22"/>
      <c r="P2" s="21"/>
      <c r="Q2" s="21"/>
      <c r="R2" s="10"/>
      <c r="S2" s="20"/>
      <c r="T2" s="10"/>
      <c r="U2" s="19"/>
      <c r="V2" s="10"/>
      <c r="W2" s="10"/>
      <c r="X2" s="10"/>
      <c r="Y2" s="10"/>
      <c r="Z2" s="10"/>
      <c r="AA2" s="10"/>
      <c r="AB2" s="18"/>
    </row>
    <row r="3" spans="1:28" x14ac:dyDescent="0.25">
      <c r="A3" s="22"/>
      <c r="B3" s="17"/>
      <c r="C3" s="23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22"/>
      <c r="P3" s="21"/>
      <c r="Q3" s="21"/>
      <c r="R3" s="10"/>
      <c r="S3" s="20"/>
      <c r="T3" s="10"/>
      <c r="U3" s="19"/>
      <c r="V3" s="10"/>
      <c r="W3" s="10"/>
      <c r="X3" s="10"/>
      <c r="Y3" s="10"/>
      <c r="Z3" s="10"/>
      <c r="AA3" s="10"/>
      <c r="AB3" s="18"/>
    </row>
    <row r="4" spans="1:28" x14ac:dyDescent="0.25">
      <c r="A4" s="22"/>
      <c r="B4" s="17"/>
      <c r="C4" s="23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22"/>
      <c r="P4" s="21"/>
      <c r="Q4" s="21"/>
      <c r="R4" s="10"/>
      <c r="S4" s="20"/>
      <c r="T4" s="10"/>
      <c r="U4" s="19"/>
      <c r="V4" s="10"/>
      <c r="W4" s="10"/>
      <c r="X4" s="10"/>
      <c r="Y4" s="10"/>
      <c r="Z4" s="10"/>
      <c r="AA4" s="10"/>
      <c r="AB4" s="18"/>
    </row>
    <row r="5" spans="1:28" x14ac:dyDescent="0.25">
      <c r="A5" s="22"/>
      <c r="B5" s="17"/>
      <c r="C5" s="23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22"/>
      <c r="P5" s="21"/>
      <c r="Q5" s="21"/>
      <c r="R5" s="10"/>
      <c r="S5" s="20"/>
      <c r="T5" s="10"/>
      <c r="U5" s="10"/>
      <c r="V5" s="10"/>
      <c r="W5" s="10"/>
      <c r="X5" s="10"/>
      <c r="Y5" s="10"/>
      <c r="Z5" s="10"/>
      <c r="AA5" s="10"/>
      <c r="AB5" s="18"/>
    </row>
    <row r="6" spans="1:28" x14ac:dyDescent="0.25">
      <c r="A6" s="22"/>
      <c r="B6" s="17"/>
      <c r="C6" s="23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22"/>
      <c r="P6" s="21"/>
      <c r="Q6" s="21"/>
      <c r="R6" s="10"/>
      <c r="S6" s="20"/>
      <c r="T6" s="10"/>
      <c r="U6" s="10"/>
      <c r="V6" s="10"/>
      <c r="W6" s="10"/>
      <c r="X6" s="10"/>
      <c r="Y6" s="10"/>
      <c r="Z6" s="10"/>
      <c r="AA6" s="10"/>
      <c r="AB6" s="18"/>
    </row>
    <row r="7" spans="1:28" x14ac:dyDescent="0.25">
      <c r="A7" s="22"/>
      <c r="B7" s="17"/>
      <c r="C7" s="23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22"/>
      <c r="P7" s="21"/>
      <c r="Q7" s="21"/>
      <c r="R7" s="10"/>
      <c r="S7" s="20"/>
      <c r="T7" s="10"/>
      <c r="U7" s="10"/>
      <c r="V7" s="10"/>
      <c r="W7" s="10"/>
      <c r="X7" s="10"/>
      <c r="Y7" s="10"/>
      <c r="Z7" s="10"/>
      <c r="AA7" s="10"/>
      <c r="AB7" s="18"/>
    </row>
    <row r="8" spans="1:28" x14ac:dyDescent="0.25">
      <c r="A8" s="21"/>
      <c r="B8" s="46" t="s">
        <v>78</v>
      </c>
      <c r="C8" s="63" t="s">
        <v>74</v>
      </c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21"/>
      <c r="P8" s="21"/>
      <c r="Q8" s="21"/>
      <c r="R8" s="10"/>
      <c r="S8" s="20"/>
      <c r="T8" s="10"/>
      <c r="U8" s="10"/>
      <c r="V8" s="10"/>
      <c r="W8" s="10"/>
      <c r="X8" s="10"/>
      <c r="Y8" s="10"/>
      <c r="Z8" s="10"/>
      <c r="AA8" s="10"/>
      <c r="AB8" s="21"/>
    </row>
    <row r="9" spans="1:28" x14ac:dyDescent="0.25">
      <c r="A9" s="21"/>
      <c r="B9" s="21" t="s">
        <v>79</v>
      </c>
      <c r="C9" s="74">
        <v>0</v>
      </c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21"/>
      <c r="P9" s="53" t="s">
        <v>74</v>
      </c>
      <c r="Q9" s="21"/>
      <c r="R9" s="50" t="s">
        <v>73</v>
      </c>
      <c r="S9" s="52" t="s">
        <v>62</v>
      </c>
      <c r="T9" s="48" t="s">
        <v>72</v>
      </c>
      <c r="U9" s="51"/>
      <c r="V9" s="50" t="s">
        <v>71</v>
      </c>
      <c r="W9" s="49" t="s">
        <v>70</v>
      </c>
      <c r="X9" s="49" t="s">
        <v>69</v>
      </c>
      <c r="Y9" s="49"/>
      <c r="Z9" s="49"/>
      <c r="AA9" s="48"/>
      <c r="AB9" s="21"/>
    </row>
    <row r="10" spans="1:28" x14ac:dyDescent="0.25">
      <c r="A10" s="21"/>
      <c r="B10" s="21" t="s">
        <v>80</v>
      </c>
      <c r="C10" s="64">
        <v>0</v>
      </c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21"/>
      <c r="P10" s="44" t="s">
        <v>56</v>
      </c>
      <c r="Q10" s="21"/>
      <c r="R10" s="36" t="s">
        <v>68</v>
      </c>
      <c r="S10" s="37">
        <f>ROUNDUP(25%*$C$9*2/3,0)</f>
        <v>0</v>
      </c>
      <c r="T10" s="34" t="s">
        <v>56</v>
      </c>
      <c r="U10" s="47"/>
      <c r="V10" s="36">
        <f>ROWS($R$10:R10)</f>
        <v>1</v>
      </c>
      <c r="W10" s="35" t="str">
        <f t="shared" ref="W10:W41" si="0">IF($C$8=T10,V10,"")</f>
        <v/>
      </c>
      <c r="X10" s="35" t="str">
        <f>IFERROR(SMALL($W$10:$W$78,ROWS($W$10:W10)),"")</f>
        <v/>
      </c>
      <c r="Y10" s="35"/>
      <c r="Z10" s="35">
        <v>0</v>
      </c>
      <c r="AA10" s="34">
        <v>1</v>
      </c>
      <c r="AB10" s="21"/>
    </row>
    <row r="11" spans="1:28" x14ac:dyDescent="0.25">
      <c r="A11" s="21"/>
      <c r="B11" s="46" t="s">
        <v>81</v>
      </c>
      <c r="C11" s="64">
        <v>0</v>
      </c>
      <c r="D11" s="58"/>
      <c r="E11" s="58"/>
      <c r="F11" s="58"/>
      <c r="G11" s="58"/>
      <c r="H11" s="58"/>
      <c r="I11" s="58"/>
      <c r="J11" s="58"/>
      <c r="K11" s="58"/>
      <c r="L11" s="58"/>
      <c r="M11" s="58"/>
      <c r="N11" s="58"/>
      <c r="O11" s="21"/>
      <c r="P11" s="44" t="s">
        <v>50</v>
      </c>
      <c r="Q11" s="21"/>
      <c r="R11" s="36" t="s">
        <v>67</v>
      </c>
      <c r="S11" s="37">
        <f>ROUNDUP(25%*$C$9*2/3,0)</f>
        <v>0</v>
      </c>
      <c r="T11" s="34" t="s">
        <v>56</v>
      </c>
      <c r="U11" s="19"/>
      <c r="V11" s="36">
        <f>ROWS($R$10:R11)</f>
        <v>2</v>
      </c>
      <c r="W11" s="35" t="str">
        <f t="shared" si="0"/>
        <v/>
      </c>
      <c r="X11" s="35" t="str">
        <f>IFERROR(SMALL($W$10:$W$78,ROWS($W$10:W11)),"")</f>
        <v/>
      </c>
      <c r="Y11" s="35"/>
      <c r="Z11" s="35">
        <v>10001</v>
      </c>
      <c r="AA11" s="34">
        <v>2</v>
      </c>
      <c r="AB11" s="21"/>
    </row>
    <row r="12" spans="1:28" x14ac:dyDescent="0.25">
      <c r="A12" s="22"/>
      <c r="B12" s="17"/>
      <c r="C12" s="23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22"/>
      <c r="P12" s="44" t="s">
        <v>31</v>
      </c>
      <c r="Q12" s="21"/>
      <c r="R12" s="36" t="s">
        <v>66</v>
      </c>
      <c r="S12" s="37">
        <f>ROUNDUP(25%*$C$9*2/3,0)</f>
        <v>0</v>
      </c>
      <c r="T12" s="34" t="s">
        <v>56</v>
      </c>
      <c r="U12" s="19"/>
      <c r="V12" s="36">
        <f>ROWS($R$10:R12)</f>
        <v>3</v>
      </c>
      <c r="W12" s="35" t="str">
        <f t="shared" si="0"/>
        <v/>
      </c>
      <c r="X12" s="35" t="str">
        <f>IFERROR(SMALL($W$10:$W$78,ROWS($W$10:W12)),"")</f>
        <v/>
      </c>
      <c r="Y12" s="35"/>
      <c r="Z12" s="35">
        <v>20001</v>
      </c>
      <c r="AA12" s="34">
        <v>3</v>
      </c>
      <c r="AB12" s="18"/>
    </row>
    <row r="13" spans="1:28" x14ac:dyDescent="0.25">
      <c r="A13" s="22"/>
      <c r="B13" s="22"/>
      <c r="C13" s="45"/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22"/>
      <c r="P13" s="44" t="s">
        <v>48</v>
      </c>
      <c r="Q13" s="21"/>
      <c r="R13" s="36" t="s">
        <v>65</v>
      </c>
      <c r="S13" s="37" t="str">
        <f>ROUNDUP($C$9*6/25*30/3,0) &amp; " Packets/month"</f>
        <v>0 Packets/month</v>
      </c>
      <c r="T13" s="34" t="s">
        <v>56</v>
      </c>
      <c r="U13" s="19"/>
      <c r="V13" s="36">
        <f>ROWS($R$10:R13)</f>
        <v>4</v>
      </c>
      <c r="W13" s="35" t="str">
        <f t="shared" si="0"/>
        <v/>
      </c>
      <c r="X13" s="35" t="str">
        <f>IFERROR(SMALL($W$10:$W$78,ROWS($W$10:W13)),"")</f>
        <v/>
      </c>
      <c r="Y13" s="35"/>
      <c r="Z13" s="35">
        <v>30001</v>
      </c>
      <c r="AA13" s="34">
        <v>4</v>
      </c>
      <c r="AB13" s="18"/>
    </row>
    <row r="14" spans="1:28" x14ac:dyDescent="0.25">
      <c r="A14" s="22"/>
      <c r="B14" s="17"/>
      <c r="C14" s="23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22"/>
      <c r="P14" s="43" t="s">
        <v>25</v>
      </c>
      <c r="Q14" s="21"/>
      <c r="R14" s="36" t="s">
        <v>64</v>
      </c>
      <c r="S14" s="37" t="str">
        <f>ROUNDUP($C$9*6/25*30/3,0) &amp; " Packets/month"</f>
        <v>0 Packets/month</v>
      </c>
      <c r="T14" s="34" t="s">
        <v>56</v>
      </c>
      <c r="U14" s="19"/>
      <c r="V14" s="36">
        <f>ROWS($R$10:R14)</f>
        <v>5</v>
      </c>
      <c r="W14" s="35" t="str">
        <f t="shared" si="0"/>
        <v/>
      </c>
      <c r="X14" s="35" t="str">
        <f>IFERROR(SMALL($W$10:$W$78,ROWS($W$10:W14)),"")</f>
        <v/>
      </c>
      <c r="Y14" s="35"/>
      <c r="Z14" s="35">
        <v>40001</v>
      </c>
      <c r="AA14" s="34">
        <v>5</v>
      </c>
      <c r="AB14" s="18"/>
    </row>
    <row r="15" spans="1:28" x14ac:dyDescent="0.25">
      <c r="A15" s="22"/>
      <c r="B15" s="42" t="s">
        <v>63</v>
      </c>
      <c r="C15" s="41" t="s">
        <v>62</v>
      </c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22"/>
      <c r="P15" s="21"/>
      <c r="Q15" s="21"/>
      <c r="R15" s="36" t="s">
        <v>32</v>
      </c>
      <c r="S15" s="37">
        <f>ROUNDUP(2*2*$C$9/3,0)</f>
        <v>0</v>
      </c>
      <c r="T15" s="34" t="s">
        <v>56</v>
      </c>
      <c r="U15" s="19"/>
      <c r="V15" s="36">
        <f>ROWS($R$10:R15)</f>
        <v>6</v>
      </c>
      <c r="W15" s="35" t="str">
        <f t="shared" si="0"/>
        <v/>
      </c>
      <c r="X15" s="35" t="str">
        <f>IFERROR(SMALL($W$10:$W$78,ROWS($W$10:W15)),"")</f>
        <v/>
      </c>
      <c r="Y15" s="35"/>
      <c r="Z15" s="35">
        <v>50001</v>
      </c>
      <c r="AA15" s="34">
        <v>6</v>
      </c>
      <c r="AB15" s="18"/>
    </row>
    <row r="16" spans="1:28" x14ac:dyDescent="0.25">
      <c r="A16" s="22"/>
      <c r="B16" s="29" t="str">
        <f>IFERROR(INDEX($R$10:$S$78,$X10,COLUMNS($A$16:A17)),"")</f>
        <v/>
      </c>
      <c r="C16" s="28" t="str">
        <f>IFERROR(INDEX($R$10:$S$78,$X10,COLUMNS($A$16:B17)),"")</f>
        <v/>
      </c>
      <c r="D16" s="61"/>
      <c r="E16" s="61"/>
      <c r="F16" s="61"/>
      <c r="G16" s="61"/>
      <c r="H16" s="61"/>
      <c r="I16" s="61"/>
      <c r="J16" s="61"/>
      <c r="K16" s="61"/>
      <c r="L16" s="61"/>
      <c r="M16" s="61"/>
      <c r="N16" s="61"/>
      <c r="O16" s="22"/>
      <c r="P16" s="21"/>
      <c r="Q16" s="21"/>
      <c r="R16" s="36" t="s">
        <v>61</v>
      </c>
      <c r="S16" s="37" t="str">
        <f>ROUNDUP((4*$C$9/3)*30,0) &amp; " /month"</f>
        <v>0 /month</v>
      </c>
      <c r="T16" s="34" t="s">
        <v>56</v>
      </c>
      <c r="U16" s="19"/>
      <c r="V16" s="36">
        <f>ROWS($R$10:R16)</f>
        <v>7</v>
      </c>
      <c r="W16" s="35" t="str">
        <f t="shared" si="0"/>
        <v/>
      </c>
      <c r="X16" s="35" t="str">
        <f>IFERROR(SMALL($W$10:$W$78,ROWS($W$10:W16)),"")</f>
        <v/>
      </c>
      <c r="Y16" s="35"/>
      <c r="Z16" s="35">
        <v>60001</v>
      </c>
      <c r="AA16" s="34">
        <v>7</v>
      </c>
      <c r="AB16" s="18"/>
    </row>
    <row r="17" spans="1:28" x14ac:dyDescent="0.25">
      <c r="A17" s="22"/>
      <c r="B17" s="29" t="str">
        <f>IFERROR(INDEX($R$10:$S$78,$X11,COLUMNS($A$16:A18)),"")</f>
        <v/>
      </c>
      <c r="C17" s="28" t="str">
        <f>IFERROR(INDEX($R$10:$S$78,$X11,COLUMNS($A$16:B18)),"")</f>
        <v/>
      </c>
      <c r="D17" s="61"/>
      <c r="E17" s="61"/>
      <c r="F17" s="61"/>
      <c r="G17" s="61"/>
      <c r="H17" s="61"/>
      <c r="I17" s="61"/>
      <c r="J17" s="61"/>
      <c r="K17" s="61"/>
      <c r="L17" s="61"/>
      <c r="M17" s="61"/>
      <c r="N17" s="61"/>
      <c r="O17" s="22"/>
      <c r="P17" s="21"/>
      <c r="Q17" s="21"/>
      <c r="R17" s="36" t="s">
        <v>60</v>
      </c>
      <c r="S17" s="37" t="str">
        <f>ROUNDUP($C$9*30/3,0) &amp; " /month"</f>
        <v>0 /month</v>
      </c>
      <c r="T17" s="34" t="s">
        <v>56</v>
      </c>
      <c r="U17" s="19"/>
      <c r="V17" s="36">
        <f>ROWS($R$10:R17)</f>
        <v>8</v>
      </c>
      <c r="W17" s="35" t="str">
        <f t="shared" si="0"/>
        <v/>
      </c>
      <c r="X17" s="35" t="str">
        <f>IFERROR(SMALL($W$10:$W$78,ROWS($W$10:W17)),"")</f>
        <v/>
      </c>
      <c r="Y17" s="35"/>
      <c r="Z17" s="35">
        <v>70001</v>
      </c>
      <c r="AA17" s="34">
        <v>8</v>
      </c>
      <c r="AB17" s="18"/>
    </row>
    <row r="18" spans="1:28" x14ac:dyDescent="0.25">
      <c r="A18" s="22"/>
      <c r="B18" s="29" t="str">
        <f>IFERROR(INDEX($R$10:$S$78,$X12,COLUMNS($A$16:A19)),"")</f>
        <v/>
      </c>
      <c r="C18" s="28" t="str">
        <f>IFERROR(INDEX($R$10:$S$78,$X12,COLUMNS($A$16:B19)),"")</f>
        <v/>
      </c>
      <c r="D18" s="61"/>
      <c r="E18" s="61"/>
      <c r="F18" s="61"/>
      <c r="G18" s="61"/>
      <c r="H18" s="61"/>
      <c r="I18" s="61"/>
      <c r="J18" s="61"/>
      <c r="K18" s="61"/>
      <c r="L18" s="61"/>
      <c r="M18" s="61"/>
      <c r="N18" s="61"/>
      <c r="O18" s="22"/>
      <c r="P18" s="21"/>
      <c r="Q18" s="21"/>
      <c r="R18" s="36" t="s">
        <v>59</v>
      </c>
      <c r="S18" s="37" t="str">
        <f>ROUNDUP((2*$C$9/3)*30,0) &amp; " /month"</f>
        <v>0 /month</v>
      </c>
      <c r="T18" s="34" t="s">
        <v>56</v>
      </c>
      <c r="U18" s="19"/>
      <c r="V18" s="36">
        <f>ROWS($R$10:R18)</f>
        <v>9</v>
      </c>
      <c r="W18" s="35" t="str">
        <f t="shared" si="0"/>
        <v/>
      </c>
      <c r="X18" s="35" t="str">
        <f>IFERROR(SMALL($W$10:$W$78,ROWS($W$10:W18)),"")</f>
        <v/>
      </c>
      <c r="Y18" s="35"/>
      <c r="Z18" s="35">
        <v>80001</v>
      </c>
      <c r="AA18" s="34">
        <v>9</v>
      </c>
      <c r="AB18" s="18"/>
    </row>
    <row r="19" spans="1:28" x14ac:dyDescent="0.25">
      <c r="A19" s="22"/>
      <c r="B19" s="29" t="str">
        <f>IFERROR(INDEX($R$10:$S$78,$X13,COLUMNS($A$16:A20)),"")</f>
        <v/>
      </c>
      <c r="C19" s="28" t="str">
        <f>IFERROR(INDEX($R$10:$S$78,$X13,COLUMNS($A$16:B20)),"")</f>
        <v/>
      </c>
      <c r="D19" s="61"/>
      <c r="E19" s="61"/>
      <c r="F19" s="61"/>
      <c r="G19" s="61"/>
      <c r="H19" s="61"/>
      <c r="I19" s="61"/>
      <c r="J19" s="61"/>
      <c r="K19" s="61"/>
      <c r="L19" s="61"/>
      <c r="M19" s="61"/>
      <c r="N19" s="61"/>
      <c r="O19" s="22"/>
      <c r="P19" s="21"/>
      <c r="Q19" s="21"/>
      <c r="R19" s="36" t="s">
        <v>34</v>
      </c>
      <c r="S19" s="37" t="str">
        <f>ROUNDUP($C$9*4/3,0) &amp; " /month"</f>
        <v>0 /month</v>
      </c>
      <c r="T19" s="34" t="s">
        <v>56</v>
      </c>
      <c r="U19" s="19"/>
      <c r="V19" s="36">
        <f>ROWS($R$10:R19)</f>
        <v>10</v>
      </c>
      <c r="W19" s="35" t="str">
        <f t="shared" si="0"/>
        <v/>
      </c>
      <c r="X19" s="35" t="str">
        <f>IFERROR(SMALL($W$10:$W$78,ROWS($W$10:W19)),"")</f>
        <v/>
      </c>
      <c r="Y19" s="35"/>
      <c r="Z19" s="35">
        <v>90001</v>
      </c>
      <c r="AA19" s="34">
        <v>10</v>
      </c>
      <c r="AB19" s="18"/>
    </row>
    <row r="20" spans="1:28" x14ac:dyDescent="0.25">
      <c r="A20" s="22"/>
      <c r="B20" s="29" t="str">
        <f>IFERROR(INDEX($R$10:$S$78,$X14,COLUMNS($A$16:A21)),"")</f>
        <v/>
      </c>
      <c r="C20" s="28" t="str">
        <f>IFERROR(INDEX($R$10:$S$78,$X14,COLUMNS($A$16:B21)),"")</f>
        <v/>
      </c>
      <c r="D20" s="61"/>
      <c r="E20" s="61"/>
      <c r="F20" s="61"/>
      <c r="G20" s="61"/>
      <c r="H20" s="61"/>
      <c r="I20" s="61"/>
      <c r="J20" s="61"/>
      <c r="K20" s="61"/>
      <c r="L20" s="61"/>
      <c r="M20" s="61"/>
      <c r="N20" s="61"/>
      <c r="O20" s="22"/>
      <c r="P20" s="21"/>
      <c r="Q20" s="21"/>
      <c r="R20" s="36" t="s">
        <v>28</v>
      </c>
      <c r="S20" s="37" t="str">
        <f>ROUNDUP($C$9*2*30,0) &amp; " /month"</f>
        <v>0 /month</v>
      </c>
      <c r="T20" s="34" t="s">
        <v>56</v>
      </c>
      <c r="U20" s="19"/>
      <c r="V20" s="36">
        <f>ROWS($R$10:R20)</f>
        <v>11</v>
      </c>
      <c r="W20" s="35" t="str">
        <f t="shared" si="0"/>
        <v/>
      </c>
      <c r="X20" s="35" t="str">
        <f>IFERROR(SMALL($W$10:$W$78,ROWS($W$10:W20)),"")</f>
        <v/>
      </c>
      <c r="Y20" s="35"/>
      <c r="Z20" s="35">
        <v>100001</v>
      </c>
      <c r="AA20" s="34">
        <v>11</v>
      </c>
      <c r="AB20" s="18"/>
    </row>
    <row r="21" spans="1:28" x14ac:dyDescent="0.25">
      <c r="A21" s="22"/>
      <c r="B21" s="29" t="str">
        <f>IFERROR(INDEX($R$10:$S$78,$X15,COLUMNS($A$16:A22)),"")</f>
        <v/>
      </c>
      <c r="C21" s="28" t="str">
        <f>IFERROR(INDEX($R$10:$S$78,$X15,COLUMNS($A$16:B22)),"")</f>
        <v/>
      </c>
      <c r="D21" s="61"/>
      <c r="E21" s="61"/>
      <c r="F21" s="61"/>
      <c r="G21" s="61"/>
      <c r="H21" s="61"/>
      <c r="I21" s="61"/>
      <c r="J21" s="61"/>
      <c r="K21" s="61"/>
      <c r="L21" s="61"/>
      <c r="M21" s="61"/>
      <c r="N21" s="61"/>
      <c r="O21" s="22"/>
      <c r="P21" s="21"/>
      <c r="Q21" s="21"/>
      <c r="R21" s="36" t="s">
        <v>58</v>
      </c>
      <c r="S21" s="37" t="str">
        <f>ROUNDUP($C$9*4/3,0) &amp; " /month"</f>
        <v>0 /month</v>
      </c>
      <c r="T21" s="34" t="s">
        <v>56</v>
      </c>
      <c r="U21" s="19"/>
      <c r="V21" s="36">
        <f>ROWS($R$10:R21)</f>
        <v>12</v>
      </c>
      <c r="W21" s="35" t="str">
        <f t="shared" si="0"/>
        <v/>
      </c>
      <c r="X21" s="35" t="str">
        <f>IFERROR(SMALL($W$10:$W$78,ROWS($W$10:W21)),"")</f>
        <v/>
      </c>
      <c r="Y21" s="35"/>
      <c r="Z21" s="35">
        <v>110001</v>
      </c>
      <c r="AA21" s="34">
        <v>12</v>
      </c>
      <c r="AB21" s="18"/>
    </row>
    <row r="22" spans="1:28" x14ac:dyDescent="0.25">
      <c r="A22" s="22"/>
      <c r="B22" s="29" t="str">
        <f>IFERROR(INDEX($R$10:$S$78,$X16,COLUMNS($A$16:A23)),"")</f>
        <v/>
      </c>
      <c r="C22" s="28" t="str">
        <f>IFERROR(INDEX($R$10:$S$78,$X16,COLUMNS($A$16:B23)),"")</f>
        <v/>
      </c>
      <c r="D22" s="61"/>
      <c r="E22" s="61"/>
      <c r="F22" s="61"/>
      <c r="G22" s="61"/>
      <c r="H22" s="61"/>
      <c r="I22" s="61"/>
      <c r="J22" s="61"/>
      <c r="K22" s="61"/>
      <c r="L22" s="61"/>
      <c r="M22" s="61"/>
      <c r="N22" s="61"/>
      <c r="O22" s="22"/>
      <c r="P22" s="21"/>
      <c r="Q22" s="21"/>
      <c r="R22" s="36" t="s">
        <v>27</v>
      </c>
      <c r="S22" s="37" t="str">
        <f>ROUNDUP(300*$C$9/1000,0) &amp; " Litres/month"</f>
        <v>0 Litres/month</v>
      </c>
      <c r="T22" s="34" t="s">
        <v>56</v>
      </c>
      <c r="U22" s="19"/>
      <c r="V22" s="36">
        <f>ROWS($R$10:R22)</f>
        <v>13</v>
      </c>
      <c r="W22" s="35" t="str">
        <f t="shared" si="0"/>
        <v/>
      </c>
      <c r="X22" s="35" t="str">
        <f>IFERROR(SMALL($W$10:$W$78,ROWS($W$10:W22)),"")</f>
        <v/>
      </c>
      <c r="Y22" s="35"/>
      <c r="Z22" s="35">
        <v>120001</v>
      </c>
      <c r="AA22" s="34">
        <v>13</v>
      </c>
      <c r="AB22" s="18"/>
    </row>
    <row r="23" spans="1:28" x14ac:dyDescent="0.25">
      <c r="A23" s="22"/>
      <c r="B23" s="29" t="str">
        <f>IFERROR(INDEX($R$10:$S$78,$X17,COLUMNS($A$16:A24)),"")</f>
        <v/>
      </c>
      <c r="C23" s="28" t="str">
        <f>IFERROR(INDEX($R$10:$S$78,$X17,COLUMNS($A$16:B24)),"")</f>
        <v/>
      </c>
      <c r="D23" s="61"/>
      <c r="E23" s="61"/>
      <c r="F23" s="61"/>
      <c r="G23" s="61"/>
      <c r="H23" s="61"/>
      <c r="I23" s="61"/>
      <c r="J23" s="61"/>
      <c r="K23" s="61"/>
      <c r="L23" s="61"/>
      <c r="M23" s="61"/>
      <c r="N23" s="61"/>
      <c r="O23" s="22"/>
      <c r="P23" s="21"/>
      <c r="Q23" s="21"/>
      <c r="R23" s="36" t="s">
        <v>37</v>
      </c>
      <c r="S23" s="37" t="str">
        <f>ROUNDUP($C$9/6,0)&amp;" /month"</f>
        <v>0 /month</v>
      </c>
      <c r="T23" s="34" t="s">
        <v>56</v>
      </c>
      <c r="U23" s="19"/>
      <c r="V23" s="36">
        <f>ROWS($R$10:R23)</f>
        <v>14</v>
      </c>
      <c r="W23" s="35" t="str">
        <f t="shared" si="0"/>
        <v/>
      </c>
      <c r="X23" s="35" t="str">
        <f>IFERROR(SMALL($W$10:$W$78,ROWS($W$10:W23)),"")</f>
        <v/>
      </c>
      <c r="Y23" s="35"/>
      <c r="Z23" s="35">
        <v>130001</v>
      </c>
      <c r="AA23" s="34">
        <v>14</v>
      </c>
      <c r="AB23" s="18"/>
    </row>
    <row r="24" spans="1:28" x14ac:dyDescent="0.25">
      <c r="A24" s="22"/>
      <c r="B24" s="29" t="str">
        <f>IFERROR(INDEX($R$10:$S$78,$X18,COLUMNS($A$16:A25)),"")</f>
        <v/>
      </c>
      <c r="C24" s="28" t="str">
        <f>IFERROR(INDEX($R$10:$S$78,$X18,COLUMNS($A$16:B25)),"")</f>
        <v/>
      </c>
      <c r="D24" s="61"/>
      <c r="E24" s="61"/>
      <c r="F24" s="61"/>
      <c r="G24" s="61"/>
      <c r="H24" s="61"/>
      <c r="I24" s="61"/>
      <c r="J24" s="61"/>
      <c r="K24" s="61"/>
      <c r="L24" s="61"/>
      <c r="M24" s="61"/>
      <c r="N24" s="61"/>
      <c r="O24" s="22"/>
      <c r="P24" s="21"/>
      <c r="Q24" s="21"/>
      <c r="R24" s="36" t="s">
        <v>57</v>
      </c>
      <c r="S24" s="37">
        <f>$C$11</f>
        <v>0</v>
      </c>
      <c r="T24" s="34" t="s">
        <v>56</v>
      </c>
      <c r="U24" s="19"/>
      <c r="V24" s="36">
        <f>ROWS($R$10:R24)</f>
        <v>15</v>
      </c>
      <c r="W24" s="35" t="str">
        <f t="shared" si="0"/>
        <v/>
      </c>
      <c r="X24" s="35" t="str">
        <f>IFERROR(SMALL($W$10:$W$78,ROWS($W$10:W24)),"")</f>
        <v/>
      </c>
      <c r="Y24" s="35"/>
      <c r="Z24" s="35">
        <v>140001</v>
      </c>
      <c r="AA24" s="34">
        <v>15</v>
      </c>
      <c r="AB24" s="18"/>
    </row>
    <row r="25" spans="1:28" x14ac:dyDescent="0.25">
      <c r="A25" s="22"/>
      <c r="B25" s="29" t="str">
        <f>IFERROR(INDEX($R$10:$S$78,$X19,COLUMNS($A$16:A26)),"")</f>
        <v/>
      </c>
      <c r="C25" s="28" t="str">
        <f>IFERROR(INDEX($R$10:$S$78,$X19,COLUMNS($A$16:B26)),"")</f>
        <v/>
      </c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22"/>
      <c r="P25" s="21"/>
      <c r="Q25" s="21"/>
      <c r="R25" s="36" t="s">
        <v>44</v>
      </c>
      <c r="S25" s="37" t="str">
        <f>ROUNDUP(2/10000*$C$10,0) &amp; " Litres/month"</f>
        <v>0 Litres/month</v>
      </c>
      <c r="T25" s="34" t="s">
        <v>56</v>
      </c>
      <c r="U25" s="19"/>
      <c r="V25" s="36">
        <f>ROWS($R$10:R25)</f>
        <v>16</v>
      </c>
      <c r="W25" s="35" t="str">
        <f t="shared" si="0"/>
        <v/>
      </c>
      <c r="X25" s="35" t="str">
        <f>IFERROR(SMALL($W$10:$W$78,ROWS($W$10:W25)),"")</f>
        <v/>
      </c>
      <c r="Y25" s="35"/>
      <c r="Z25" s="35">
        <v>150001</v>
      </c>
      <c r="AA25" s="34">
        <v>16</v>
      </c>
      <c r="AB25" s="18"/>
    </row>
    <row r="26" spans="1:28" x14ac:dyDescent="0.25">
      <c r="A26" s="22"/>
      <c r="B26" s="29" t="str">
        <f>IFERROR(INDEX($R$10:$S$78,$X20,COLUMNS($A$16:A27)),"")</f>
        <v/>
      </c>
      <c r="C26" s="28" t="str">
        <f>IFERROR(INDEX($R$10:$S$78,$X20,COLUMNS($A$16:B27)),"")</f>
        <v/>
      </c>
      <c r="D26" s="61"/>
      <c r="E26" s="61"/>
      <c r="F26" s="61"/>
      <c r="G26" s="61"/>
      <c r="H26" s="61"/>
      <c r="I26" s="61"/>
      <c r="J26" s="61"/>
      <c r="K26" s="61"/>
      <c r="L26" s="61"/>
      <c r="M26" s="61"/>
      <c r="N26" s="61"/>
      <c r="O26" s="22"/>
      <c r="P26" s="21"/>
      <c r="Q26" s="21"/>
      <c r="R26" s="36" t="s">
        <v>43</v>
      </c>
      <c r="S26" s="37">
        <f>VLOOKUP($C$10,$Z$1:$AA$111,2,TRUE)</f>
        <v>1</v>
      </c>
      <c r="T26" s="34" t="s">
        <v>56</v>
      </c>
      <c r="U26" s="19"/>
      <c r="V26" s="36">
        <f>ROWS($R$10:R26)</f>
        <v>17</v>
      </c>
      <c r="W26" s="35" t="str">
        <f t="shared" si="0"/>
        <v/>
      </c>
      <c r="X26" s="35" t="str">
        <f>IFERROR(SMALL($W$10:$W$78,ROWS($W$10:W26)),"")</f>
        <v/>
      </c>
      <c r="Y26" s="35"/>
      <c r="Z26" s="35">
        <v>160001</v>
      </c>
      <c r="AA26" s="34">
        <v>17</v>
      </c>
      <c r="AB26" s="18"/>
    </row>
    <row r="27" spans="1:28" x14ac:dyDescent="0.25">
      <c r="A27" s="22"/>
      <c r="B27" s="29" t="str">
        <f>IFERROR(INDEX($R$10:$S$78,$X21,COLUMNS($A$16:A28)),"")</f>
        <v/>
      </c>
      <c r="C27" s="28" t="str">
        <f>IFERROR(INDEX($R$10:$S$78,$X21,COLUMNS($A$16:B28)),"")</f>
        <v/>
      </c>
      <c r="D27" s="61"/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22"/>
      <c r="P27" s="21"/>
      <c r="Q27" s="21"/>
      <c r="R27" s="36" t="s">
        <v>46</v>
      </c>
      <c r="S27" s="37">
        <v>1</v>
      </c>
      <c r="T27" s="34" t="s">
        <v>56</v>
      </c>
      <c r="U27" s="19"/>
      <c r="V27" s="36">
        <f>ROWS($R$10:R27)</f>
        <v>18</v>
      </c>
      <c r="W27" s="35" t="str">
        <f t="shared" si="0"/>
        <v/>
      </c>
      <c r="X27" s="35" t="str">
        <f>IFERROR(SMALL($W$10:$W$78,ROWS($W$10:W27)),"")</f>
        <v/>
      </c>
      <c r="Y27" s="35"/>
      <c r="Z27" s="35">
        <v>170001</v>
      </c>
      <c r="AA27" s="34">
        <v>18</v>
      </c>
      <c r="AB27" s="18"/>
    </row>
    <row r="28" spans="1:28" x14ac:dyDescent="0.25">
      <c r="A28" s="22"/>
      <c r="B28" s="29" t="str">
        <f>IFERROR(INDEX($R$10:$S$78,$X22,COLUMNS($A$16:A29)),"")</f>
        <v/>
      </c>
      <c r="C28" s="28" t="str">
        <f>IFERROR(INDEX($R$10:$S$78,$X22,COLUMNS($A$16:B29)),"")</f>
        <v/>
      </c>
      <c r="D28" s="61"/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22"/>
      <c r="P28" s="21"/>
      <c r="Q28" s="21"/>
      <c r="R28" s="36" t="s">
        <v>49</v>
      </c>
      <c r="S28" s="37">
        <f>ROUNDUP($C$9*0.03,0)</f>
        <v>0</v>
      </c>
      <c r="T28" s="34" t="s">
        <v>56</v>
      </c>
      <c r="U28" s="19"/>
      <c r="V28" s="36">
        <f>ROWS($R$10:R28)</f>
        <v>19</v>
      </c>
      <c r="W28" s="35" t="str">
        <f t="shared" si="0"/>
        <v/>
      </c>
      <c r="X28" s="35" t="str">
        <f>IFERROR(SMALL($W$10:$W$78,ROWS($W$10:W28)),"")</f>
        <v/>
      </c>
      <c r="Y28" s="35"/>
      <c r="Z28" s="35">
        <v>180001</v>
      </c>
      <c r="AA28" s="34">
        <v>19</v>
      </c>
      <c r="AB28" s="18"/>
    </row>
    <row r="29" spans="1:28" x14ac:dyDescent="0.25">
      <c r="A29" s="22"/>
      <c r="B29" s="29" t="str">
        <f>IFERROR(INDEX($R$10:$S$78,$X23,COLUMNS($A$16:A30)),"")</f>
        <v/>
      </c>
      <c r="C29" s="28" t="str">
        <f>IFERROR(INDEX($R$10:$S$78,$X23,COLUMNS($A$16:B30)),"")</f>
        <v/>
      </c>
      <c r="D29" s="61"/>
      <c r="E29" s="61"/>
      <c r="F29" s="61"/>
      <c r="G29" s="61"/>
      <c r="H29" s="61"/>
      <c r="I29" s="61"/>
      <c r="J29" s="61"/>
      <c r="K29" s="61"/>
      <c r="L29" s="61"/>
      <c r="M29" s="61"/>
      <c r="N29" s="61"/>
      <c r="O29" s="22"/>
      <c r="P29" s="21"/>
      <c r="Q29" s="21"/>
      <c r="R29" s="36" t="s">
        <v>33</v>
      </c>
      <c r="S29" s="37">
        <f>ROUNDUP($C$9*0.1,0)</f>
        <v>0</v>
      </c>
      <c r="T29" s="34" t="s">
        <v>56</v>
      </c>
      <c r="U29" s="19"/>
      <c r="V29" s="36">
        <f>ROWS($R$10:R29)</f>
        <v>20</v>
      </c>
      <c r="W29" s="35" t="str">
        <f t="shared" si="0"/>
        <v/>
      </c>
      <c r="X29" s="35" t="str">
        <f>IFERROR(SMALL($W$10:$W$78,ROWS($W$10:W29)),"")</f>
        <v/>
      </c>
      <c r="Y29" s="35"/>
      <c r="Z29" s="35">
        <v>190001</v>
      </c>
      <c r="AA29" s="34">
        <v>20</v>
      </c>
      <c r="AB29" s="18"/>
    </row>
    <row r="30" spans="1:28" x14ac:dyDescent="0.25">
      <c r="A30" s="22"/>
      <c r="B30" s="29" t="str">
        <f>IFERROR(INDEX($R$10:$S$78,$X24,COLUMNS($A$16:A31)),"")</f>
        <v/>
      </c>
      <c r="C30" s="28" t="str">
        <f>IFERROR(INDEX($R$10:$S$78,$X24,COLUMNS($A$16:B31)),"")</f>
        <v/>
      </c>
      <c r="D30" s="61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22"/>
      <c r="P30" s="21"/>
      <c r="Q30" s="21"/>
      <c r="R30" s="36" t="s">
        <v>35</v>
      </c>
      <c r="S30" s="37">
        <v>2</v>
      </c>
      <c r="T30" s="34" t="s">
        <v>56</v>
      </c>
      <c r="U30" s="19"/>
      <c r="V30" s="36">
        <f>ROWS($R$10:R30)</f>
        <v>21</v>
      </c>
      <c r="W30" s="35" t="str">
        <f t="shared" si="0"/>
        <v/>
      </c>
      <c r="X30" s="35" t="str">
        <f>IFERROR(SMALL($W$10:$W$78,ROWS($W$10:W30)),"")</f>
        <v/>
      </c>
      <c r="Y30" s="35"/>
      <c r="Z30" s="35">
        <v>200001</v>
      </c>
      <c r="AA30" s="34">
        <v>21</v>
      </c>
      <c r="AB30" s="18"/>
    </row>
    <row r="31" spans="1:28" x14ac:dyDescent="0.25">
      <c r="A31" s="22"/>
      <c r="B31" s="29" t="str">
        <f>IFERROR(INDEX($R$10:$S$78,$X25,COLUMNS($A$16:A32)),"")</f>
        <v/>
      </c>
      <c r="C31" s="28" t="str">
        <f>IFERROR(INDEX($R$10:$S$78,$X25,COLUMNS($A$16:B32)),"")</f>
        <v/>
      </c>
      <c r="D31" s="61"/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22"/>
      <c r="P31" s="21"/>
      <c r="Q31" s="21"/>
      <c r="R31" s="36" t="s">
        <v>26</v>
      </c>
      <c r="S31" s="37">
        <f>ROUNDUP($C$9*0.03,0)</f>
        <v>0</v>
      </c>
      <c r="T31" s="34" t="s">
        <v>56</v>
      </c>
      <c r="U31" s="19"/>
      <c r="V31" s="36">
        <f>ROWS($R$10:R31)</f>
        <v>22</v>
      </c>
      <c r="W31" s="35" t="str">
        <f t="shared" si="0"/>
        <v/>
      </c>
      <c r="X31" s="35" t="str">
        <f>IFERROR(SMALL($W$10:$W$78,ROWS($W$10:W31)),"")</f>
        <v/>
      </c>
      <c r="Y31" s="35"/>
      <c r="Z31" s="35">
        <v>210001</v>
      </c>
      <c r="AA31" s="34">
        <v>22</v>
      </c>
      <c r="AB31" s="18"/>
    </row>
    <row r="32" spans="1:28" x14ac:dyDescent="0.25">
      <c r="A32" s="22"/>
      <c r="B32" s="29" t="str">
        <f>IFERROR(INDEX($R$10:$S$78,$X26,COLUMNS($A$16:A33)),"")</f>
        <v/>
      </c>
      <c r="C32" s="28" t="str">
        <f>IFERROR(INDEX($R$10:$S$78,$X26,COLUMNS($A$16:B33)),"")</f>
        <v/>
      </c>
      <c r="D32" s="61"/>
      <c r="E32" s="61"/>
      <c r="F32" s="61"/>
      <c r="G32" s="61"/>
      <c r="H32" s="61"/>
      <c r="I32" s="61"/>
      <c r="J32" s="61"/>
      <c r="K32" s="61"/>
      <c r="L32" s="61"/>
      <c r="M32" s="61"/>
      <c r="N32" s="61"/>
      <c r="O32" s="22"/>
      <c r="P32" s="21"/>
      <c r="Q32" s="21"/>
      <c r="R32" s="36" t="s">
        <v>47</v>
      </c>
      <c r="S32" s="37">
        <f>$C$11</f>
        <v>0</v>
      </c>
      <c r="T32" s="34" t="s">
        <v>50</v>
      </c>
      <c r="U32" s="19"/>
      <c r="V32" s="36">
        <f>ROWS($R$10:R32)</f>
        <v>23</v>
      </c>
      <c r="W32" s="35" t="str">
        <f t="shared" si="0"/>
        <v/>
      </c>
      <c r="X32" s="35" t="str">
        <f>IFERROR(SMALL($W$10:$W$78,ROWS($W$10:W32)),"")</f>
        <v/>
      </c>
      <c r="Y32" s="35"/>
      <c r="Z32" s="35">
        <v>220001</v>
      </c>
      <c r="AA32" s="34">
        <v>23</v>
      </c>
      <c r="AB32" s="18"/>
    </row>
    <row r="33" spans="1:28" x14ac:dyDescent="0.25">
      <c r="A33" s="22"/>
      <c r="B33" s="29" t="str">
        <f>IFERROR(INDEX($R$10:$S$78,$X27,COLUMNS($A$16:A34)),"")</f>
        <v/>
      </c>
      <c r="C33" s="28" t="str">
        <f>IFERROR(INDEX($R$10:$S$78,$X27,COLUMNS($A$16:B34)),"")</f>
        <v/>
      </c>
      <c r="D33" s="61"/>
      <c r="E33" s="61"/>
      <c r="F33" s="61"/>
      <c r="G33" s="61"/>
      <c r="H33" s="61"/>
      <c r="I33" s="61"/>
      <c r="J33" s="61"/>
      <c r="K33" s="61"/>
      <c r="L33" s="61"/>
      <c r="M33" s="61"/>
      <c r="N33" s="61"/>
      <c r="O33" s="22"/>
      <c r="P33" s="21"/>
      <c r="Q33" s="21"/>
      <c r="R33" s="36" t="s">
        <v>44</v>
      </c>
      <c r="S33" s="37" t="str">
        <f>ROUNDUP(2/10000*$C$10,0)&amp; " Litres/Month"</f>
        <v>0 Litres/Month</v>
      </c>
      <c r="T33" s="34" t="s">
        <v>50</v>
      </c>
      <c r="U33" s="19"/>
      <c r="V33" s="36">
        <f>ROWS($R$10:R33)</f>
        <v>24</v>
      </c>
      <c r="W33" s="35" t="str">
        <f t="shared" si="0"/>
        <v/>
      </c>
      <c r="X33" s="35" t="str">
        <f>IFERROR(SMALL($W$10:$W$78,ROWS($W$10:W33)),"")</f>
        <v/>
      </c>
      <c r="Y33" s="35"/>
      <c r="Z33" s="35">
        <v>230001</v>
      </c>
      <c r="AA33" s="34">
        <v>24</v>
      </c>
      <c r="AB33" s="18"/>
    </row>
    <row r="34" spans="1:28" x14ac:dyDescent="0.25">
      <c r="A34" s="22"/>
      <c r="B34" s="29" t="str">
        <f>IFERROR(INDEX($R$10:$S$78,$X28,COLUMNS($A$16:A35)),"")</f>
        <v/>
      </c>
      <c r="C34" s="28" t="str">
        <f>IFERROR(INDEX($R$10:$S$78,$X28,COLUMNS($A$16:B35)),"")</f>
        <v/>
      </c>
      <c r="D34" s="61"/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22"/>
      <c r="P34" s="21"/>
      <c r="Q34" s="21"/>
      <c r="R34" s="40" t="s">
        <v>43</v>
      </c>
      <c r="S34" s="37">
        <f>VLOOKUP($C$10,$Z$1:$AA$111,2,TRUE)</f>
        <v>1</v>
      </c>
      <c r="T34" s="34" t="s">
        <v>50</v>
      </c>
      <c r="U34" s="19"/>
      <c r="V34" s="36">
        <f>ROWS($R$10:R34)</f>
        <v>25</v>
      </c>
      <c r="W34" s="35" t="str">
        <f t="shared" si="0"/>
        <v/>
      </c>
      <c r="X34" s="35" t="str">
        <f>IFERROR(SMALL($W$10:$W$78,ROWS($W$10:W34)),"")</f>
        <v/>
      </c>
      <c r="Y34" s="35"/>
      <c r="Z34" s="35">
        <v>240001</v>
      </c>
      <c r="AA34" s="34">
        <v>25</v>
      </c>
      <c r="AB34" s="18"/>
    </row>
    <row r="35" spans="1:28" x14ac:dyDescent="0.25">
      <c r="A35" s="22"/>
      <c r="B35" s="29" t="str">
        <f>IFERROR(INDEX($R$10:$S$78,$X29,COLUMNS($A$16:A36)),"")</f>
        <v/>
      </c>
      <c r="C35" s="28" t="str">
        <f>IFERROR(INDEX($R$10:$S$78,$X29,COLUMNS($A$16:B36)),"")</f>
        <v/>
      </c>
      <c r="D35" s="61"/>
      <c r="E35" s="61"/>
      <c r="F35" s="61"/>
      <c r="G35" s="61"/>
      <c r="H35" s="61"/>
      <c r="I35" s="61"/>
      <c r="J35" s="61"/>
      <c r="K35" s="61"/>
      <c r="L35" s="61"/>
      <c r="M35" s="61"/>
      <c r="N35" s="61"/>
      <c r="O35" s="22"/>
      <c r="P35" s="21"/>
      <c r="Q35" s="21"/>
      <c r="R35" s="40" t="s">
        <v>49</v>
      </c>
      <c r="S35" s="37">
        <f>ROUNDUP($C$9*0.03,0)</f>
        <v>0</v>
      </c>
      <c r="T35" s="34" t="s">
        <v>50</v>
      </c>
      <c r="U35" s="19"/>
      <c r="V35" s="36">
        <f>ROWS($R$10:R35)</f>
        <v>26</v>
      </c>
      <c r="W35" s="35" t="str">
        <f t="shared" si="0"/>
        <v/>
      </c>
      <c r="X35" s="35" t="str">
        <f>IFERROR(SMALL($W$10:$W$78,ROWS($W$10:W35)),"")</f>
        <v/>
      </c>
      <c r="Y35" s="35"/>
      <c r="Z35" s="35">
        <v>250001</v>
      </c>
      <c r="AA35" s="34">
        <v>26</v>
      </c>
      <c r="AB35" s="18"/>
    </row>
    <row r="36" spans="1:28" x14ac:dyDescent="0.25">
      <c r="A36" s="22"/>
      <c r="B36" s="29" t="str">
        <f>IFERROR(INDEX($R$10:$S$78,$X30,COLUMNS($A$16:A37)),"")</f>
        <v/>
      </c>
      <c r="C36" s="28" t="str">
        <f>IFERROR(INDEX($R$10:$S$78,$X30,COLUMNS($A$16:B37)),"")</f>
        <v/>
      </c>
      <c r="D36" s="61"/>
      <c r="E36" s="61"/>
      <c r="F36" s="61"/>
      <c r="G36" s="61"/>
      <c r="H36" s="61"/>
      <c r="I36" s="61"/>
      <c r="J36" s="61"/>
      <c r="K36" s="61"/>
      <c r="L36" s="61"/>
      <c r="M36" s="61"/>
      <c r="N36" s="61"/>
      <c r="O36" s="22"/>
      <c r="P36" s="21"/>
      <c r="Q36" s="21"/>
      <c r="R36" s="36" t="s">
        <v>33</v>
      </c>
      <c r="S36" s="37">
        <f>ROUNDUP($C$9*0.06,0)</f>
        <v>0</v>
      </c>
      <c r="T36" s="34" t="s">
        <v>50</v>
      </c>
      <c r="U36" s="19"/>
      <c r="V36" s="36">
        <f>ROWS($R$10:R36)</f>
        <v>27</v>
      </c>
      <c r="W36" s="35" t="str">
        <f t="shared" si="0"/>
        <v/>
      </c>
      <c r="X36" s="35" t="str">
        <f>IFERROR(SMALL($W$10:$W$78,ROWS($W$10:W36)),"")</f>
        <v/>
      </c>
      <c r="Y36" s="35"/>
      <c r="Z36" s="35">
        <v>260001</v>
      </c>
      <c r="AA36" s="34">
        <v>27</v>
      </c>
      <c r="AB36" s="18"/>
    </row>
    <row r="37" spans="1:28" x14ac:dyDescent="0.25">
      <c r="A37" s="22"/>
      <c r="B37" s="29" t="str">
        <f>IFERROR(INDEX($R$10:$S$78,$X31,COLUMNS($A$16:A38)),"")</f>
        <v/>
      </c>
      <c r="C37" s="28" t="str">
        <f>IFERROR(INDEX($R$10:$S$78,$X31,COLUMNS($A$16:B38)),"")</f>
        <v/>
      </c>
      <c r="D37" s="61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22"/>
      <c r="P37" s="21"/>
      <c r="Q37" s="21"/>
      <c r="R37" s="36" t="s">
        <v>26</v>
      </c>
      <c r="S37" s="37">
        <f>ROUNDUP($C$9*0.03,0)</f>
        <v>0</v>
      </c>
      <c r="T37" s="34" t="s">
        <v>50</v>
      </c>
      <c r="U37" s="19"/>
      <c r="V37" s="36">
        <f>ROWS($R$10:R37)</f>
        <v>28</v>
      </c>
      <c r="W37" s="35" t="str">
        <f t="shared" si="0"/>
        <v/>
      </c>
      <c r="X37" s="35" t="str">
        <f>IFERROR(SMALL($W$10:$W$78,ROWS($W$10:W37)),"")</f>
        <v/>
      </c>
      <c r="Y37" s="35"/>
      <c r="Z37" s="35">
        <v>270001</v>
      </c>
      <c r="AA37" s="34">
        <v>28</v>
      </c>
      <c r="AB37" s="18"/>
    </row>
    <row r="38" spans="1:28" x14ac:dyDescent="0.25">
      <c r="A38" s="22"/>
      <c r="B38" s="29" t="str">
        <f>IFERROR(INDEX($R$10:$S$78,$X32,COLUMNS($A$16:A39)),"")</f>
        <v/>
      </c>
      <c r="C38" s="28" t="str">
        <f>IFERROR(INDEX($R$10:$S$78,$X32,COLUMNS($A$16:B39)),"")</f>
        <v/>
      </c>
      <c r="D38" s="61"/>
      <c r="E38" s="61"/>
      <c r="F38" s="61"/>
      <c r="G38" s="61"/>
      <c r="H38" s="61"/>
      <c r="I38" s="61"/>
      <c r="J38" s="61"/>
      <c r="K38" s="61"/>
      <c r="L38" s="61"/>
      <c r="M38" s="61"/>
      <c r="N38" s="61"/>
      <c r="O38" s="22"/>
      <c r="P38" s="21"/>
      <c r="Q38" s="21"/>
      <c r="R38" s="36" t="s">
        <v>55</v>
      </c>
      <c r="S38" s="37">
        <v>1</v>
      </c>
      <c r="T38" s="34" t="s">
        <v>50</v>
      </c>
      <c r="U38" s="19"/>
      <c r="V38" s="36">
        <f>ROWS($R$10:R38)</f>
        <v>29</v>
      </c>
      <c r="W38" s="35" t="str">
        <f t="shared" si="0"/>
        <v/>
      </c>
      <c r="X38" s="35" t="str">
        <f>IFERROR(SMALL($W$10:$W$78,ROWS($W$10:W38)),"")</f>
        <v/>
      </c>
      <c r="Y38" s="35"/>
      <c r="Z38" s="35">
        <v>280001</v>
      </c>
      <c r="AA38" s="34">
        <v>29</v>
      </c>
      <c r="AB38" s="18"/>
    </row>
    <row r="39" spans="1:28" x14ac:dyDescent="0.25">
      <c r="A39" s="22"/>
      <c r="B39" s="29" t="str">
        <f>IFERROR(INDEX($R$10:$S$78,$X33,COLUMNS($A$16:A40)),"")</f>
        <v/>
      </c>
      <c r="C39" s="28" t="str">
        <f>IFERROR(INDEX($R$10:$S$78,$X33,COLUMNS($A$16:B40)),"")</f>
        <v/>
      </c>
      <c r="D39" s="61"/>
      <c r="E39" s="61"/>
      <c r="F39" s="61"/>
      <c r="G39" s="61"/>
      <c r="H39" s="61"/>
      <c r="I39" s="61"/>
      <c r="J39" s="61"/>
      <c r="K39" s="61"/>
      <c r="L39" s="61"/>
      <c r="M39" s="61"/>
      <c r="N39" s="61"/>
      <c r="O39" s="22"/>
      <c r="P39" s="21"/>
      <c r="Q39" s="21"/>
      <c r="R39" s="36" t="s">
        <v>54</v>
      </c>
      <c r="S39" s="37" t="str">
        <f>ROUNDUP(22*$C$9,0)&amp; " /month"</f>
        <v>0 /month</v>
      </c>
      <c r="T39" s="34" t="s">
        <v>50</v>
      </c>
      <c r="U39" s="19"/>
      <c r="V39" s="36">
        <f>ROWS($R$10:R39)</f>
        <v>30</v>
      </c>
      <c r="W39" s="35" t="str">
        <f t="shared" si="0"/>
        <v/>
      </c>
      <c r="X39" s="35" t="str">
        <f>IFERROR(SMALL($W$10:$W$78,ROWS($W$10:W39)),"")</f>
        <v/>
      </c>
      <c r="Y39" s="35"/>
      <c r="Z39" s="35">
        <v>290001</v>
      </c>
      <c r="AA39" s="34">
        <v>30</v>
      </c>
      <c r="AB39" s="18"/>
    </row>
    <row r="40" spans="1:28" x14ac:dyDescent="0.25">
      <c r="A40" s="22"/>
      <c r="B40" s="29" t="str">
        <f>IFERROR(INDEX($R$10:$S$78,$X34,COLUMNS($A$16:A41)),"")</f>
        <v/>
      </c>
      <c r="C40" s="28" t="str">
        <f>IFERROR(INDEX($R$10:$S$78,$X34,COLUMNS($A$16:B41)),"")</f>
        <v/>
      </c>
      <c r="D40" s="61"/>
      <c r="E40" s="61"/>
      <c r="F40" s="61"/>
      <c r="G40" s="61"/>
      <c r="H40" s="61"/>
      <c r="I40" s="61"/>
      <c r="J40" s="61"/>
      <c r="K40" s="61"/>
      <c r="L40" s="61"/>
      <c r="M40" s="61"/>
      <c r="N40" s="61"/>
      <c r="O40" s="22"/>
      <c r="P40" s="21"/>
      <c r="Q40" s="21"/>
      <c r="R40" s="38" t="s">
        <v>53</v>
      </c>
      <c r="S40" s="37" t="str">
        <f>ROUNDUP(2*$C$9,0)&amp; " /month"</f>
        <v>0 /month</v>
      </c>
      <c r="T40" s="34" t="s">
        <v>50</v>
      </c>
      <c r="U40" s="19"/>
      <c r="V40" s="36">
        <f>ROWS($R$10:R40)</f>
        <v>31</v>
      </c>
      <c r="W40" s="35" t="str">
        <f t="shared" si="0"/>
        <v/>
      </c>
      <c r="X40" s="35" t="str">
        <f>IFERROR(SMALL($W$10:$W$78,ROWS($W$10:W40)),"")</f>
        <v/>
      </c>
      <c r="Y40" s="35"/>
      <c r="Z40" s="35">
        <v>300001</v>
      </c>
      <c r="AA40" s="34">
        <v>31</v>
      </c>
      <c r="AB40" s="18"/>
    </row>
    <row r="41" spans="1:28" x14ac:dyDescent="0.25">
      <c r="A41" s="22"/>
      <c r="B41" s="29" t="str">
        <f>IFERROR(INDEX($R$10:$S$78,$X35,COLUMNS($A$16:A42)),"")</f>
        <v/>
      </c>
      <c r="C41" s="28" t="str">
        <f>IFERROR(INDEX($R$10:$S$78,$X35,COLUMNS($A$16:B42)),"")</f>
        <v/>
      </c>
      <c r="D41" s="61"/>
      <c r="E41" s="61"/>
      <c r="F41" s="61"/>
      <c r="G41" s="61"/>
      <c r="H41" s="61"/>
      <c r="I41" s="61"/>
      <c r="J41" s="61"/>
      <c r="K41" s="61"/>
      <c r="L41" s="61"/>
      <c r="M41" s="61"/>
      <c r="N41" s="61"/>
      <c r="O41" s="22"/>
      <c r="P41" s="21"/>
      <c r="Q41" s="21"/>
      <c r="R41" s="36" t="s">
        <v>52</v>
      </c>
      <c r="S41" s="37" t="str">
        <f>ROUNDUP(2*$C$9,0)&amp; " Pairs/month"</f>
        <v>0 Pairs/month</v>
      </c>
      <c r="T41" s="34" t="s">
        <v>50</v>
      </c>
      <c r="U41" s="19"/>
      <c r="V41" s="36">
        <f>ROWS($R$10:R41)</f>
        <v>32</v>
      </c>
      <c r="W41" s="35" t="str">
        <f t="shared" si="0"/>
        <v/>
      </c>
      <c r="X41" s="35" t="str">
        <f>IFERROR(SMALL($W$10:$W$78,ROWS($W$10:W41)),"")</f>
        <v/>
      </c>
      <c r="Y41" s="35"/>
      <c r="Z41" s="35">
        <v>310001</v>
      </c>
      <c r="AA41" s="34">
        <v>32</v>
      </c>
      <c r="AB41" s="18"/>
    </row>
    <row r="42" spans="1:28" x14ac:dyDescent="0.25">
      <c r="A42" s="22"/>
      <c r="B42" s="29" t="str">
        <f>IFERROR(INDEX($R$10:$S$78,$X36,COLUMNS($A$16:A43)),"")</f>
        <v/>
      </c>
      <c r="C42" s="28" t="str">
        <f>IFERROR(INDEX($R$10:$S$78,$X36,COLUMNS($A$16:B43)),"")</f>
        <v/>
      </c>
      <c r="D42" s="61"/>
      <c r="E42" s="61"/>
      <c r="F42" s="61"/>
      <c r="G42" s="61"/>
      <c r="H42" s="61"/>
      <c r="I42" s="61"/>
      <c r="J42" s="61"/>
      <c r="K42" s="61"/>
      <c r="L42" s="61"/>
      <c r="M42" s="61"/>
      <c r="N42" s="61"/>
      <c r="O42" s="22"/>
      <c r="P42" s="21"/>
      <c r="Q42" s="21"/>
      <c r="R42" s="36" t="s">
        <v>51</v>
      </c>
      <c r="S42" s="37" t="str">
        <f>ROUNDUP($C$9*4/25*22,0)&amp; " Packets/month"</f>
        <v>0 Packets/month</v>
      </c>
      <c r="T42" s="34" t="s">
        <v>50</v>
      </c>
      <c r="U42" s="19"/>
      <c r="V42" s="36">
        <f>ROWS($R$10:R42)</f>
        <v>33</v>
      </c>
      <c r="W42" s="35" t="str">
        <f t="shared" ref="W42:W73" si="1">IF($C$8=T42,V42,"")</f>
        <v/>
      </c>
      <c r="X42" s="35" t="str">
        <f>IFERROR(SMALL($W$10:$W$78,ROWS($W$10:W42)),"")</f>
        <v/>
      </c>
      <c r="Y42" s="35"/>
      <c r="Z42" s="35">
        <v>320001</v>
      </c>
      <c r="AA42" s="34">
        <v>33</v>
      </c>
      <c r="AB42" s="18"/>
    </row>
    <row r="43" spans="1:28" x14ac:dyDescent="0.25">
      <c r="A43" s="22"/>
      <c r="B43" s="29" t="str">
        <f>IFERROR(INDEX($R$10:$S$78,$X37,COLUMNS($A$16:A44)),"")</f>
        <v/>
      </c>
      <c r="C43" s="28" t="str">
        <f>IFERROR(INDEX($R$10:$S$78,$X37,COLUMNS($A$16:B44)),"")</f>
        <v/>
      </c>
      <c r="D43" s="61"/>
      <c r="E43" s="61"/>
      <c r="F43" s="61"/>
      <c r="G43" s="61"/>
      <c r="H43" s="61"/>
      <c r="I43" s="61"/>
      <c r="J43" s="61"/>
      <c r="K43" s="61"/>
      <c r="L43" s="61"/>
      <c r="M43" s="61"/>
      <c r="N43" s="61"/>
      <c r="O43" s="22"/>
      <c r="P43" s="21"/>
      <c r="Q43" s="21"/>
      <c r="R43" s="36" t="s">
        <v>27</v>
      </c>
      <c r="S43" s="37" t="str">
        <f>ROUNDUP(5/100*$C$9,0)&amp; " Litres/month"</f>
        <v>0 Litres/month</v>
      </c>
      <c r="T43" s="34" t="s">
        <v>50</v>
      </c>
      <c r="U43" s="19"/>
      <c r="V43" s="36">
        <f>ROWS($R$10:R43)</f>
        <v>34</v>
      </c>
      <c r="W43" s="35" t="str">
        <f t="shared" si="1"/>
        <v/>
      </c>
      <c r="X43" s="35" t="str">
        <f>IFERROR(SMALL($W$10:$W$78,ROWS($W$10:W43)),"")</f>
        <v/>
      </c>
      <c r="Y43" s="35"/>
      <c r="Z43" s="35">
        <v>330001</v>
      </c>
      <c r="AA43" s="34">
        <v>34</v>
      </c>
      <c r="AB43" s="18"/>
    </row>
    <row r="44" spans="1:28" x14ac:dyDescent="0.25">
      <c r="A44" s="22"/>
      <c r="B44" s="29" t="str">
        <f>IFERROR(INDEX($R$10:$S$78,$X38,COLUMNS($A$16:A45)),"")</f>
        <v/>
      </c>
      <c r="C44" s="28" t="str">
        <f>IFERROR(INDEX($R$10:$S$78,$X38,COLUMNS($A$16:B45)),"")</f>
        <v/>
      </c>
      <c r="D44" s="61"/>
      <c r="E44" s="61"/>
      <c r="F44" s="61"/>
      <c r="G44" s="61"/>
      <c r="H44" s="61"/>
      <c r="I44" s="61"/>
      <c r="J44" s="61"/>
      <c r="K44" s="61"/>
      <c r="L44" s="61"/>
      <c r="M44" s="61"/>
      <c r="N44" s="61"/>
      <c r="O44" s="22"/>
      <c r="P44" s="21"/>
      <c r="Q44" s="21"/>
      <c r="R44" s="36" t="s">
        <v>47</v>
      </c>
      <c r="S44" s="37">
        <f>$C$11</f>
        <v>0</v>
      </c>
      <c r="T44" s="34" t="s">
        <v>48</v>
      </c>
      <c r="U44" s="19"/>
      <c r="V44" s="36">
        <f>ROWS($R$10:R44)</f>
        <v>35</v>
      </c>
      <c r="W44" s="35" t="str">
        <f t="shared" si="1"/>
        <v/>
      </c>
      <c r="X44" s="35" t="str">
        <f>IFERROR(SMALL($W$10:$W$78,ROWS($W$10:W44)),"")</f>
        <v/>
      </c>
      <c r="Y44" s="35"/>
      <c r="Z44" s="35">
        <v>340001</v>
      </c>
      <c r="AA44" s="34">
        <v>35</v>
      </c>
      <c r="AB44" s="18"/>
    </row>
    <row r="45" spans="1:28" x14ac:dyDescent="0.25">
      <c r="A45" s="22"/>
      <c r="B45" s="29" t="str">
        <f>IFERROR(INDEX($R$10:$S$78,$X39,COLUMNS($A$16:A46)),"")</f>
        <v/>
      </c>
      <c r="C45" s="28" t="str">
        <f>IFERROR(INDEX($R$10:$S$78,$X39,COLUMNS($A$16:B46)),"")</f>
        <v/>
      </c>
      <c r="D45" s="61"/>
      <c r="E45" s="61"/>
      <c r="F45" s="61"/>
      <c r="G45" s="61"/>
      <c r="H45" s="61"/>
      <c r="I45" s="61"/>
      <c r="J45" s="61"/>
      <c r="K45" s="61"/>
      <c r="L45" s="61"/>
      <c r="M45" s="61"/>
      <c r="N45" s="61"/>
      <c r="O45" s="22"/>
      <c r="P45" s="21"/>
      <c r="Q45" s="21"/>
      <c r="R45" s="36" t="s">
        <v>44</v>
      </c>
      <c r="S45" s="37" t="str">
        <f>ROUNDUP(2/10000*$C$10,0)&amp; " Litres/month"</f>
        <v>0 Litres/month</v>
      </c>
      <c r="T45" s="34" t="s">
        <v>48</v>
      </c>
      <c r="U45" s="19"/>
      <c r="V45" s="36">
        <f>ROWS($R$10:R45)</f>
        <v>36</v>
      </c>
      <c r="W45" s="35" t="str">
        <f t="shared" si="1"/>
        <v/>
      </c>
      <c r="X45" s="35" t="str">
        <f>IFERROR(SMALL($W$10:$W$78,ROWS($W$10:W45)),"")</f>
        <v/>
      </c>
      <c r="Y45" s="35"/>
      <c r="Z45" s="35">
        <v>350001</v>
      </c>
      <c r="AA45" s="34">
        <v>36</v>
      </c>
      <c r="AB45" s="18"/>
    </row>
    <row r="46" spans="1:28" x14ac:dyDescent="0.25">
      <c r="A46" s="22"/>
      <c r="B46" s="29" t="str">
        <f>IFERROR(INDEX($R$10:$S$78,$X40,COLUMNS($A$16:A47)),"")</f>
        <v/>
      </c>
      <c r="C46" s="28" t="str">
        <f>IFERROR(INDEX($R$10:$S$78,$X40,COLUMNS($A$16:B47)),"")</f>
        <v/>
      </c>
      <c r="D46" s="61"/>
      <c r="E46" s="61"/>
      <c r="F46" s="61"/>
      <c r="G46" s="61"/>
      <c r="H46" s="61"/>
      <c r="I46" s="61"/>
      <c r="J46" s="61"/>
      <c r="K46" s="61"/>
      <c r="L46" s="61"/>
      <c r="M46" s="61"/>
      <c r="N46" s="61"/>
      <c r="O46" s="22"/>
      <c r="P46" s="21"/>
      <c r="Q46" s="21"/>
      <c r="R46" s="36" t="s">
        <v>43</v>
      </c>
      <c r="S46" s="37">
        <f>VLOOKUP($C$10,$Z$1:$AA$111,2,TRUE)</f>
        <v>1</v>
      </c>
      <c r="T46" s="34" t="s">
        <v>48</v>
      </c>
      <c r="U46" s="19"/>
      <c r="V46" s="36">
        <f>ROWS($R$10:R46)</f>
        <v>37</v>
      </c>
      <c r="W46" s="35" t="str">
        <f t="shared" si="1"/>
        <v/>
      </c>
      <c r="X46" s="35" t="str">
        <f>IFERROR(SMALL($W$10:$W$78,ROWS($W$10:W46)),"")</f>
        <v/>
      </c>
      <c r="Y46" s="35"/>
      <c r="Z46" s="35">
        <v>360001</v>
      </c>
      <c r="AA46" s="34">
        <v>37</v>
      </c>
      <c r="AB46" s="18"/>
    </row>
    <row r="47" spans="1:28" x14ac:dyDescent="0.25">
      <c r="A47" s="22"/>
      <c r="B47" s="29" t="str">
        <f>IFERROR(INDEX($R$10:$S$78,$X41,COLUMNS($A$16:A48)),"")</f>
        <v/>
      </c>
      <c r="C47" s="28" t="str">
        <f>IFERROR(INDEX($R$10:$S$78,$X41,COLUMNS($A$16:B48)),"")</f>
        <v/>
      </c>
      <c r="D47" s="61"/>
      <c r="E47" s="61"/>
      <c r="F47" s="61"/>
      <c r="G47" s="61"/>
      <c r="H47" s="61"/>
      <c r="I47" s="61"/>
      <c r="J47" s="61"/>
      <c r="K47" s="61"/>
      <c r="L47" s="61"/>
      <c r="M47" s="61"/>
      <c r="N47" s="61"/>
      <c r="O47" s="22"/>
      <c r="P47" s="21"/>
      <c r="Q47" s="21"/>
      <c r="R47" s="36" t="s">
        <v>46</v>
      </c>
      <c r="S47" s="37">
        <v>1</v>
      </c>
      <c r="T47" s="34" t="s">
        <v>48</v>
      </c>
      <c r="U47" s="19"/>
      <c r="V47" s="36">
        <f>ROWS($R$10:R47)</f>
        <v>38</v>
      </c>
      <c r="W47" s="35" t="str">
        <f t="shared" si="1"/>
        <v/>
      </c>
      <c r="X47" s="35" t="str">
        <f>IFERROR(SMALL($W$10:$W$78,ROWS($W$10:W47)),"")</f>
        <v/>
      </c>
      <c r="Y47" s="35"/>
      <c r="Z47" s="35">
        <v>370001</v>
      </c>
      <c r="AA47" s="34">
        <v>38</v>
      </c>
      <c r="AB47" s="18"/>
    </row>
    <row r="48" spans="1:28" x14ac:dyDescent="0.25">
      <c r="A48" s="22"/>
      <c r="B48" s="29" t="str">
        <f>IFERROR(INDEX($R$10:$S$78,$X42,COLUMNS($A$16:A49)),"")</f>
        <v/>
      </c>
      <c r="C48" s="28" t="str">
        <f>IFERROR(INDEX($R$10:$S$78,$X42,COLUMNS($A$16:B49)),"")</f>
        <v/>
      </c>
      <c r="D48" s="61"/>
      <c r="E48" s="61"/>
      <c r="F48" s="61"/>
      <c r="G48" s="61"/>
      <c r="H48" s="61"/>
      <c r="I48" s="61"/>
      <c r="J48" s="61"/>
      <c r="K48" s="61"/>
      <c r="L48" s="61"/>
      <c r="M48" s="61"/>
      <c r="N48" s="61"/>
      <c r="O48" s="22"/>
      <c r="P48" s="21"/>
      <c r="Q48" s="21"/>
      <c r="R48" s="36" t="s">
        <v>49</v>
      </c>
      <c r="S48" s="37">
        <f>ROUNDUP($C$9/2,0)+5</f>
        <v>5</v>
      </c>
      <c r="T48" s="34" t="s">
        <v>48</v>
      </c>
      <c r="U48" s="19"/>
      <c r="V48" s="36">
        <f>ROWS($R$10:R48)</f>
        <v>39</v>
      </c>
      <c r="W48" s="35" t="str">
        <f t="shared" si="1"/>
        <v/>
      </c>
      <c r="X48" s="35" t="str">
        <f>IFERROR(SMALL($W$10:$W$78,ROWS($W$10:W48)),"")</f>
        <v/>
      </c>
      <c r="Y48" s="35"/>
      <c r="Z48" s="35">
        <v>380001</v>
      </c>
      <c r="AA48" s="34">
        <v>39</v>
      </c>
      <c r="AB48" s="18"/>
    </row>
    <row r="49" spans="1:28" x14ac:dyDescent="0.25">
      <c r="A49" s="22"/>
      <c r="B49" s="29" t="str">
        <f>IFERROR(INDEX($R$10:$S$78,$X43,COLUMNS($A$16:A50)),"")</f>
        <v/>
      </c>
      <c r="C49" s="28" t="str">
        <f>IFERROR(INDEX($R$10:$S$78,$X43,COLUMNS($A$16:B50)),"")</f>
        <v/>
      </c>
      <c r="D49" s="61"/>
      <c r="E49" s="61"/>
      <c r="F49" s="61"/>
      <c r="G49" s="61"/>
      <c r="H49" s="61"/>
      <c r="I49" s="61"/>
      <c r="J49" s="61"/>
      <c r="K49" s="61"/>
      <c r="L49" s="61"/>
      <c r="M49" s="61"/>
      <c r="N49" s="61"/>
      <c r="O49" s="22"/>
      <c r="P49" s="21"/>
      <c r="Q49" s="21"/>
      <c r="R49" s="36" t="s">
        <v>33</v>
      </c>
      <c r="S49" s="37">
        <f>ROUNDUP($C$9/2,0)+4</f>
        <v>4</v>
      </c>
      <c r="T49" s="34" t="s">
        <v>48</v>
      </c>
      <c r="U49" s="19"/>
      <c r="V49" s="36">
        <f>ROWS($R$10:R49)</f>
        <v>40</v>
      </c>
      <c r="W49" s="35" t="str">
        <f t="shared" si="1"/>
        <v/>
      </c>
      <c r="X49" s="35" t="str">
        <f>IFERROR(SMALL($W$10:$W$78,ROWS($W$10:W49)),"")</f>
        <v/>
      </c>
      <c r="Y49" s="35"/>
      <c r="Z49" s="35">
        <v>390001</v>
      </c>
      <c r="AA49" s="34">
        <v>40</v>
      </c>
      <c r="AB49" s="18"/>
    </row>
    <row r="50" spans="1:28" x14ac:dyDescent="0.25">
      <c r="A50" s="22"/>
      <c r="B50" s="29" t="str">
        <f>IFERROR(INDEX($R$10:$S$78,$X44,COLUMNS($A$16:A51)),"")</f>
        <v/>
      </c>
      <c r="C50" s="28" t="str">
        <f>IFERROR(INDEX($R$10:$S$78,$X44,COLUMNS($A$16:B51)),"")</f>
        <v/>
      </c>
      <c r="D50" s="61"/>
      <c r="E50" s="61"/>
      <c r="F50" s="61"/>
      <c r="G50" s="61"/>
      <c r="H50" s="61"/>
      <c r="I50" s="61"/>
      <c r="J50" s="61"/>
      <c r="K50" s="61"/>
      <c r="L50" s="61"/>
      <c r="M50" s="61"/>
      <c r="N50" s="61"/>
      <c r="O50" s="22"/>
      <c r="P50" s="21"/>
      <c r="Q50" s="21"/>
      <c r="R50" s="36" t="s">
        <v>26</v>
      </c>
      <c r="S50" s="37">
        <f>ROUNDUP($C$9*0.03,0)</f>
        <v>0</v>
      </c>
      <c r="T50" s="34" t="s">
        <v>48</v>
      </c>
      <c r="U50" s="19"/>
      <c r="V50" s="36">
        <f>ROWS($R$10:R50)</f>
        <v>41</v>
      </c>
      <c r="W50" s="35" t="str">
        <f t="shared" si="1"/>
        <v/>
      </c>
      <c r="X50" s="35" t="str">
        <f>IFERROR(SMALL($W$10:$W$78,ROWS($W$10:W50)),"")</f>
        <v/>
      </c>
      <c r="Y50" s="35"/>
      <c r="Z50" s="35">
        <v>400001</v>
      </c>
      <c r="AA50" s="34">
        <v>41</v>
      </c>
      <c r="AB50" s="18"/>
    </row>
    <row r="51" spans="1:28" x14ac:dyDescent="0.25">
      <c r="A51" s="22"/>
      <c r="B51" s="29" t="str">
        <f>IFERROR(INDEX($R$10:$S$78,$X45,COLUMNS($A$16:A52)),"")</f>
        <v/>
      </c>
      <c r="C51" s="28" t="str">
        <f>IFERROR(INDEX($R$10:$S$78,$X45,COLUMNS($A$16:B52)),"")</f>
        <v/>
      </c>
      <c r="D51" s="61"/>
      <c r="E51" s="61"/>
      <c r="F51" s="61"/>
      <c r="G51" s="61"/>
      <c r="H51" s="61"/>
      <c r="I51" s="61"/>
      <c r="J51" s="61"/>
      <c r="K51" s="61"/>
      <c r="L51" s="61"/>
      <c r="M51" s="61"/>
      <c r="N51" s="61"/>
      <c r="O51" s="22"/>
      <c r="P51" s="21"/>
      <c r="Q51" s="21"/>
      <c r="R51" s="36" t="s">
        <v>45</v>
      </c>
      <c r="S51" s="37">
        <v>1</v>
      </c>
      <c r="T51" s="34" t="s">
        <v>48</v>
      </c>
      <c r="U51" s="19"/>
      <c r="V51" s="36">
        <f>ROWS($R$10:R51)</f>
        <v>42</v>
      </c>
      <c r="W51" s="35" t="str">
        <f t="shared" si="1"/>
        <v/>
      </c>
      <c r="X51" s="35" t="str">
        <f>IFERROR(SMALL($W$10:$W$78,ROWS($W$10:W51)),"")</f>
        <v/>
      </c>
      <c r="Y51" s="35"/>
      <c r="Z51" s="35">
        <v>410001</v>
      </c>
      <c r="AA51" s="34">
        <v>42</v>
      </c>
      <c r="AB51" s="18"/>
    </row>
    <row r="52" spans="1:28" x14ac:dyDescent="0.25">
      <c r="A52" s="22"/>
      <c r="B52" s="29" t="str">
        <f>IFERROR(INDEX($R$10:$S$78,$X46,COLUMNS($A$16:A53)),"")</f>
        <v/>
      </c>
      <c r="C52" s="28" t="str">
        <f>IFERROR(INDEX($R$10:$S$78,$X46,COLUMNS($A$16:B53)),"")</f>
        <v/>
      </c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22"/>
      <c r="P52" s="21"/>
      <c r="Q52" s="21"/>
      <c r="R52" s="36" t="s">
        <v>35</v>
      </c>
      <c r="S52" s="37">
        <v>1</v>
      </c>
      <c r="T52" s="34" t="s">
        <v>48</v>
      </c>
      <c r="U52" s="19"/>
      <c r="V52" s="36">
        <f>ROWS($R$10:R52)</f>
        <v>43</v>
      </c>
      <c r="W52" s="35" t="str">
        <f t="shared" si="1"/>
        <v/>
      </c>
      <c r="X52" s="35" t="str">
        <f>IFERROR(SMALL($W$10:$W$78,ROWS($W$10:W52)),"")</f>
        <v/>
      </c>
      <c r="Y52" s="35"/>
      <c r="Z52" s="35">
        <v>420001</v>
      </c>
      <c r="AA52" s="34">
        <v>43</v>
      </c>
      <c r="AB52" s="18"/>
    </row>
    <row r="53" spans="1:28" x14ac:dyDescent="0.25">
      <c r="A53" s="22"/>
      <c r="B53" s="29" t="str">
        <f>IFERROR(INDEX($R$10:$S$78,$X47,COLUMNS($A$16:A54)),"")</f>
        <v/>
      </c>
      <c r="C53" s="28" t="str">
        <f>IFERROR(INDEX($R$10:$S$78,$X47,COLUMNS($A$16:B54)),"")</f>
        <v/>
      </c>
      <c r="D53" s="61"/>
      <c r="E53" s="61"/>
      <c r="F53" s="61"/>
      <c r="G53" s="61"/>
      <c r="H53" s="61"/>
      <c r="I53" s="61"/>
      <c r="J53" s="61"/>
      <c r="K53" s="61"/>
      <c r="L53" s="61"/>
      <c r="M53" s="61"/>
      <c r="N53" s="61"/>
      <c r="O53" s="22"/>
      <c r="P53" s="21"/>
      <c r="Q53" s="21"/>
      <c r="R53" s="36" t="s">
        <v>41</v>
      </c>
      <c r="S53" s="37" t="str">
        <f>ROUNDUP(($C$9+16)*4/25*30,0)&amp; " Packets/month"</f>
        <v>77 Packets/month</v>
      </c>
      <c r="T53" s="34" t="s">
        <v>48</v>
      </c>
      <c r="U53" s="19"/>
      <c r="V53" s="36">
        <f>ROWS($R$10:R53)</f>
        <v>44</v>
      </c>
      <c r="W53" s="35" t="str">
        <f t="shared" si="1"/>
        <v/>
      </c>
      <c r="X53" s="35" t="str">
        <f>IFERROR(SMALL($W$10:$W$78,ROWS($W$10:W53)),"")</f>
        <v/>
      </c>
      <c r="Y53" s="35"/>
      <c r="Z53" s="35">
        <v>430001</v>
      </c>
      <c r="AA53" s="34">
        <v>44</v>
      </c>
      <c r="AB53" s="18"/>
    </row>
    <row r="54" spans="1:28" x14ac:dyDescent="0.25">
      <c r="A54" s="22"/>
      <c r="B54" s="29" t="str">
        <f>IFERROR(INDEX($R$10:$S$78,$X48,COLUMNS($A$16:A55)),"")</f>
        <v/>
      </c>
      <c r="C54" s="28" t="str">
        <f>IFERROR(INDEX($R$10:$S$78,$X48,COLUMNS($A$16:B55)),"")</f>
        <v/>
      </c>
      <c r="D54" s="61"/>
      <c r="E54" s="61"/>
      <c r="F54" s="61"/>
      <c r="G54" s="61"/>
      <c r="H54" s="61"/>
      <c r="I54" s="61"/>
      <c r="J54" s="61"/>
      <c r="K54" s="61"/>
      <c r="L54" s="61"/>
      <c r="M54" s="61"/>
      <c r="N54" s="61"/>
      <c r="O54" s="22"/>
      <c r="P54" s="21"/>
      <c r="Q54" s="21"/>
      <c r="R54" s="38" t="s">
        <v>40</v>
      </c>
      <c r="S54" s="37" t="str">
        <f>ROUNDUP(2*($C$9+15),0)&amp; " /month"</f>
        <v>30 /month</v>
      </c>
      <c r="T54" s="34" t="s">
        <v>48</v>
      </c>
      <c r="U54" s="19"/>
      <c r="V54" s="36">
        <f>ROWS($R$10:R54)</f>
        <v>45</v>
      </c>
      <c r="W54" s="35" t="str">
        <f t="shared" si="1"/>
        <v/>
      </c>
      <c r="X54" s="35" t="str">
        <f>IFERROR(SMALL($W$10:$W$78,ROWS($W$10:W54)),"")</f>
        <v/>
      </c>
      <c r="Y54" s="35"/>
      <c r="Z54" s="35">
        <v>440001</v>
      </c>
      <c r="AA54" s="34">
        <v>45</v>
      </c>
      <c r="AB54" s="18"/>
    </row>
    <row r="55" spans="1:28" x14ac:dyDescent="0.25">
      <c r="A55" s="22"/>
      <c r="B55" s="29" t="str">
        <f>IFERROR(INDEX($R$10:$S$78,$X49,COLUMNS($A$16:A56)),"")</f>
        <v/>
      </c>
      <c r="C55" s="28" t="str">
        <f>IFERROR(INDEX($R$10:$S$78,$X49,COLUMNS($A$16:B56)),"")</f>
        <v/>
      </c>
      <c r="D55" s="61"/>
      <c r="E55" s="61"/>
      <c r="F55" s="61"/>
      <c r="G55" s="61"/>
      <c r="H55" s="61"/>
      <c r="I55" s="61"/>
      <c r="J55" s="61"/>
      <c r="K55" s="61"/>
      <c r="L55" s="61"/>
      <c r="M55" s="61"/>
      <c r="N55" s="61"/>
      <c r="O55" s="22"/>
      <c r="P55" s="21"/>
      <c r="Q55" s="21"/>
      <c r="R55" s="36" t="s">
        <v>29</v>
      </c>
      <c r="S55" s="37" t="str">
        <f>ROUNDUP(2*(($C$9)+15),0)&amp; " /month"</f>
        <v>30 /month</v>
      </c>
      <c r="T55" s="34" t="s">
        <v>48</v>
      </c>
      <c r="U55" s="19"/>
      <c r="V55" s="36">
        <f>ROWS($R$10:R55)</f>
        <v>46</v>
      </c>
      <c r="W55" s="35" t="str">
        <f t="shared" si="1"/>
        <v/>
      </c>
      <c r="X55" s="35" t="str">
        <f>IFERROR(SMALL($W$10:$W$78,ROWS($W$10:W55)),"")</f>
        <v/>
      </c>
      <c r="Y55" s="35"/>
      <c r="Z55" s="35">
        <v>450001</v>
      </c>
      <c r="AA55" s="34">
        <v>46</v>
      </c>
      <c r="AB55" s="18"/>
    </row>
    <row r="56" spans="1:28" x14ac:dyDescent="0.25">
      <c r="A56" s="22"/>
      <c r="B56" s="29" t="str">
        <f>IFERROR(INDEX($R$10:$S$78,$X50,COLUMNS($A$16:A57)),"")</f>
        <v/>
      </c>
      <c r="C56" s="28" t="str">
        <f>IFERROR(INDEX($R$10:$S$78,$X50,COLUMNS($A$16:B57)),"")</f>
        <v/>
      </c>
      <c r="D56" s="61"/>
      <c r="E56" s="61"/>
      <c r="F56" s="61"/>
      <c r="G56" s="61"/>
      <c r="H56" s="61"/>
      <c r="I56" s="61"/>
      <c r="J56" s="61"/>
      <c r="K56" s="61"/>
      <c r="L56" s="61"/>
      <c r="M56" s="61"/>
      <c r="N56" s="61"/>
      <c r="O56" s="22"/>
      <c r="P56" s="21"/>
      <c r="Q56" s="21"/>
      <c r="R56" s="36" t="s">
        <v>27</v>
      </c>
      <c r="S56" s="37" t="str">
        <f>ROUNDUP((($C$9/4)*2+15)*300/1000,0)&amp; " Litres/month"</f>
        <v>5 Litres/month</v>
      </c>
      <c r="T56" s="34" t="s">
        <v>48</v>
      </c>
      <c r="U56" s="19"/>
      <c r="V56" s="36">
        <f>ROWS($R$10:R56)</f>
        <v>47</v>
      </c>
      <c r="W56" s="35" t="str">
        <f t="shared" si="1"/>
        <v/>
      </c>
      <c r="X56" s="35" t="str">
        <f>IFERROR(SMALL($W$10:$W$78,ROWS($W$10:W56)),"")</f>
        <v/>
      </c>
      <c r="Y56" s="35"/>
      <c r="Z56" s="35">
        <v>460001</v>
      </c>
      <c r="AA56" s="34">
        <v>47</v>
      </c>
      <c r="AB56" s="18"/>
    </row>
    <row r="57" spans="1:28" x14ac:dyDescent="0.25">
      <c r="A57" s="22"/>
      <c r="B57" s="29" t="str">
        <f>IFERROR(INDEX($R$10:$S$78,$X51,COLUMNS($A$16:A58)),"")</f>
        <v/>
      </c>
      <c r="C57" s="28" t="str">
        <f>IFERROR(INDEX($R$10:$S$78,$X51,COLUMNS($A$16:B58)),"")</f>
        <v/>
      </c>
      <c r="D57" s="61"/>
      <c r="E57" s="61"/>
      <c r="F57" s="61"/>
      <c r="G57" s="61"/>
      <c r="H57" s="61"/>
      <c r="I57" s="61"/>
      <c r="J57" s="61"/>
      <c r="K57" s="61"/>
      <c r="L57" s="61"/>
      <c r="M57" s="61"/>
      <c r="N57" s="61"/>
      <c r="O57" s="22"/>
      <c r="P57" s="21"/>
      <c r="Q57" s="21"/>
      <c r="R57" s="38" t="s">
        <v>47</v>
      </c>
      <c r="S57" s="37">
        <f>$C$11</f>
        <v>0</v>
      </c>
      <c r="T57" s="34" t="s">
        <v>31</v>
      </c>
      <c r="U57" s="19"/>
      <c r="V57" s="36">
        <f>ROWS($R$10:R57)</f>
        <v>48</v>
      </c>
      <c r="W57" s="35" t="str">
        <f t="shared" si="1"/>
        <v/>
      </c>
      <c r="X57" s="35" t="str">
        <f>IFERROR(SMALL($W$10:$W$78,ROWS($W$10:W57)),"")</f>
        <v/>
      </c>
      <c r="Y57" s="35"/>
      <c r="Z57" s="35">
        <v>470001</v>
      </c>
      <c r="AA57" s="34">
        <v>48</v>
      </c>
      <c r="AB57" s="18"/>
    </row>
    <row r="58" spans="1:28" x14ac:dyDescent="0.25">
      <c r="A58" s="22"/>
      <c r="B58" s="29" t="str">
        <f>IFERROR(INDEX($R$10:$S$78,$X52,COLUMNS($A$16:A59)),"")</f>
        <v/>
      </c>
      <c r="C58" s="28" t="str">
        <f>IFERROR(INDEX($R$10:$S$78,$X52,COLUMNS($A$16:B59)),"")</f>
        <v/>
      </c>
      <c r="D58" s="61"/>
      <c r="E58" s="61"/>
      <c r="F58" s="61"/>
      <c r="G58" s="61"/>
      <c r="H58" s="61"/>
      <c r="I58" s="61"/>
      <c r="J58" s="61"/>
      <c r="K58" s="61"/>
      <c r="L58" s="61"/>
      <c r="M58" s="61"/>
      <c r="N58" s="61"/>
      <c r="O58" s="22"/>
      <c r="P58" s="21"/>
      <c r="Q58" s="21"/>
      <c r="R58" s="38" t="s">
        <v>46</v>
      </c>
      <c r="S58" s="37">
        <v>1</v>
      </c>
      <c r="T58" s="34" t="s">
        <v>31</v>
      </c>
      <c r="U58" s="19"/>
      <c r="V58" s="36">
        <f>ROWS($R$10:R58)</f>
        <v>49</v>
      </c>
      <c r="W58" s="35" t="str">
        <f t="shared" si="1"/>
        <v/>
      </c>
      <c r="X58" s="35" t="str">
        <f>IFERROR(SMALL($W$10:$W$78,ROWS($W$10:W58)),"")</f>
        <v/>
      </c>
      <c r="Y58" s="35"/>
      <c r="Z58" s="35">
        <v>480001</v>
      </c>
      <c r="AA58" s="34">
        <v>49</v>
      </c>
      <c r="AB58" s="18"/>
    </row>
    <row r="59" spans="1:28" x14ac:dyDescent="0.25">
      <c r="A59" s="22"/>
      <c r="B59" s="29" t="str">
        <f>IFERROR(INDEX($R$10:$S$78,$X53,COLUMNS($A$16:A60)),"")</f>
        <v/>
      </c>
      <c r="C59" s="28" t="str">
        <f>IFERROR(INDEX($R$10:$S$78,$X53,COLUMNS($A$16:B60)),"")</f>
        <v/>
      </c>
      <c r="D59" s="61"/>
      <c r="E59" s="61"/>
      <c r="F59" s="61"/>
      <c r="G59" s="61"/>
      <c r="H59" s="61"/>
      <c r="I59" s="61"/>
      <c r="J59" s="61"/>
      <c r="K59" s="61"/>
      <c r="L59" s="61"/>
      <c r="M59" s="61"/>
      <c r="N59" s="61"/>
      <c r="O59" s="22"/>
      <c r="P59" s="21"/>
      <c r="Q59" s="21"/>
      <c r="R59" s="39" t="s">
        <v>45</v>
      </c>
      <c r="S59" s="37">
        <v>1</v>
      </c>
      <c r="T59" s="34" t="s">
        <v>31</v>
      </c>
      <c r="U59" s="19"/>
      <c r="V59" s="36">
        <f>ROWS($R$10:R59)</f>
        <v>50</v>
      </c>
      <c r="W59" s="35" t="str">
        <f t="shared" si="1"/>
        <v/>
      </c>
      <c r="X59" s="35" t="str">
        <f>IFERROR(SMALL($W$10:$W$78,ROWS($W$10:W59)),"")</f>
        <v/>
      </c>
      <c r="Y59" s="35"/>
      <c r="Z59" s="35">
        <v>490001</v>
      </c>
      <c r="AA59" s="34">
        <v>50</v>
      </c>
      <c r="AB59" s="18"/>
    </row>
    <row r="60" spans="1:28" x14ac:dyDescent="0.25">
      <c r="A60" s="22"/>
      <c r="B60" s="29" t="str">
        <f>IFERROR(INDEX($R$10:$S$78,$X54,COLUMNS($A$16:A61)),"")</f>
        <v/>
      </c>
      <c r="C60" s="28" t="str">
        <f>IFERROR(INDEX($R$10:$S$78,$X54,COLUMNS($A$16:B61)),"")</f>
        <v/>
      </c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22"/>
      <c r="P60" s="21"/>
      <c r="Q60" s="21"/>
      <c r="R60" s="38" t="s">
        <v>44</v>
      </c>
      <c r="S60" s="37" t="str">
        <f>ROUNDUP(2/10000*$C$10,0)&amp; " Litres/month"</f>
        <v>0 Litres/month</v>
      </c>
      <c r="T60" s="34" t="s">
        <v>31</v>
      </c>
      <c r="U60" s="19"/>
      <c r="V60" s="36">
        <f>ROWS($R$10:R60)</f>
        <v>51</v>
      </c>
      <c r="W60" s="35" t="str">
        <f t="shared" si="1"/>
        <v/>
      </c>
      <c r="X60" s="35" t="str">
        <f>IFERROR(SMALL($W$10:$W$78,ROWS($W$10:W60)),"")</f>
        <v/>
      </c>
      <c r="Y60" s="35"/>
      <c r="Z60" s="35">
        <v>500001</v>
      </c>
      <c r="AA60" s="34">
        <v>51</v>
      </c>
      <c r="AB60" s="18"/>
    </row>
    <row r="61" spans="1:28" x14ac:dyDescent="0.25">
      <c r="A61" s="22"/>
      <c r="B61" s="29" t="str">
        <f>IFERROR(INDEX($R$10:$S$78,$X55,COLUMNS($A$16:A62)),"")</f>
        <v/>
      </c>
      <c r="C61" s="28" t="str">
        <f>IFERROR(INDEX($R$10:$S$78,$X55,COLUMNS($A$16:B62)),"")</f>
        <v/>
      </c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22"/>
      <c r="P61" s="21"/>
      <c r="Q61" s="21"/>
      <c r="R61" s="38" t="s">
        <v>43</v>
      </c>
      <c r="S61" s="37">
        <f>VLOOKUP($C$10,$Z$1:$AA$111,2,TRUE)</f>
        <v>1</v>
      </c>
      <c r="T61" s="34" t="s">
        <v>31</v>
      </c>
      <c r="U61" s="19"/>
      <c r="V61" s="36">
        <f>ROWS($R$10:R61)</f>
        <v>52</v>
      </c>
      <c r="W61" s="35" t="str">
        <f t="shared" si="1"/>
        <v/>
      </c>
      <c r="X61" s="35" t="str">
        <f>IFERROR(SMALL($W$10:$W$78,ROWS($W$10:W61)),"")</f>
        <v/>
      </c>
      <c r="Y61" s="35"/>
      <c r="Z61" s="35">
        <v>510001</v>
      </c>
      <c r="AA61" s="34">
        <v>52</v>
      </c>
      <c r="AB61" s="18"/>
    </row>
    <row r="62" spans="1:28" x14ac:dyDescent="0.25">
      <c r="A62" s="22"/>
      <c r="B62" s="29" t="str">
        <f>IFERROR(INDEX($R$10:$S$78,$X56,COLUMNS($A$16:A63)),"")</f>
        <v/>
      </c>
      <c r="C62" s="28" t="str">
        <f>IFERROR(INDEX($R$10:$S$78,$X56,COLUMNS($A$16:B63)),"")</f>
        <v/>
      </c>
      <c r="D62" s="61"/>
      <c r="E62" s="61"/>
      <c r="F62" s="61"/>
      <c r="G62" s="61"/>
      <c r="H62" s="61"/>
      <c r="I62" s="61"/>
      <c r="J62" s="61"/>
      <c r="K62" s="61"/>
      <c r="L62" s="61"/>
      <c r="M62" s="61"/>
      <c r="N62" s="61"/>
      <c r="O62" s="22"/>
      <c r="P62" s="21"/>
      <c r="Q62" s="21"/>
      <c r="R62" s="38" t="s">
        <v>42</v>
      </c>
      <c r="S62" s="37" t="str">
        <f>ROUNDUP(0.05*$C$9,0) &amp; " Litres/month"</f>
        <v>0 Litres/month</v>
      </c>
      <c r="T62" s="34" t="s">
        <v>31</v>
      </c>
      <c r="U62" s="19"/>
      <c r="V62" s="36">
        <f>ROWS($R$10:R62)</f>
        <v>53</v>
      </c>
      <c r="W62" s="35" t="str">
        <f t="shared" si="1"/>
        <v/>
      </c>
      <c r="X62" s="35" t="str">
        <f>IFERROR(SMALL($W$10:$W$78,ROWS($W$10:W62)),"")</f>
        <v/>
      </c>
      <c r="Y62" s="35"/>
      <c r="Z62" s="35">
        <v>520001</v>
      </c>
      <c r="AA62" s="34">
        <v>53</v>
      </c>
      <c r="AB62" s="18"/>
    </row>
    <row r="63" spans="1:28" x14ac:dyDescent="0.25">
      <c r="A63" s="22"/>
      <c r="B63" s="29" t="str">
        <f>IFERROR(INDEX($R$10:$S$78,$X57,COLUMNS($A$16:A64)),"")</f>
        <v/>
      </c>
      <c r="C63" s="28" t="str">
        <f>IFERROR(INDEX($R$10:$S$78,$X57,COLUMNS($A$16:B64)),"")</f>
        <v/>
      </c>
      <c r="D63" s="61"/>
      <c r="E63" s="61"/>
      <c r="F63" s="61"/>
      <c r="G63" s="61"/>
      <c r="H63" s="61"/>
      <c r="I63" s="61"/>
      <c r="J63" s="61"/>
      <c r="K63" s="61"/>
      <c r="L63" s="61"/>
      <c r="M63" s="61"/>
      <c r="N63" s="61"/>
      <c r="O63" s="22"/>
      <c r="P63" s="21"/>
      <c r="Q63" s="21"/>
      <c r="R63" s="38" t="s">
        <v>41</v>
      </c>
      <c r="S63" s="37" t="str">
        <f>ROUNDUP($C$9*4/25*30,0)&amp; " Packets/month"</f>
        <v>0 Packets/month</v>
      </c>
      <c r="T63" s="34" t="s">
        <v>31</v>
      </c>
      <c r="U63" s="19"/>
      <c r="V63" s="36">
        <f>ROWS($R$10:R63)</f>
        <v>54</v>
      </c>
      <c r="W63" s="35" t="str">
        <f t="shared" si="1"/>
        <v/>
      </c>
      <c r="X63" s="35" t="str">
        <f>IFERROR(SMALL($W$10:$W$78,ROWS($W$10:W63)),"")</f>
        <v/>
      </c>
      <c r="Y63" s="35"/>
      <c r="Z63" s="35">
        <v>530001</v>
      </c>
      <c r="AA63" s="34">
        <v>54</v>
      </c>
      <c r="AB63" s="18"/>
    </row>
    <row r="64" spans="1:28" x14ac:dyDescent="0.25">
      <c r="A64" s="22"/>
      <c r="B64" s="29" t="str">
        <f>IFERROR(INDEX($R$10:$S$78,$X58,COLUMNS($A$16:A65)),"")</f>
        <v/>
      </c>
      <c r="C64" s="28" t="str">
        <f>IFERROR(INDEX($R$10:$S$78,$X58,COLUMNS($A$16:B65)),"")</f>
        <v/>
      </c>
      <c r="D64" s="61"/>
      <c r="E64" s="61"/>
      <c r="F64" s="61"/>
      <c r="G64" s="61"/>
      <c r="H64" s="61"/>
      <c r="I64" s="61"/>
      <c r="J64" s="61"/>
      <c r="K64" s="61"/>
      <c r="L64" s="61"/>
      <c r="M64" s="61"/>
      <c r="N64" s="61"/>
      <c r="O64" s="22"/>
      <c r="P64" s="21"/>
      <c r="Q64" s="21"/>
      <c r="R64" s="38" t="s">
        <v>40</v>
      </c>
      <c r="S64" s="37" t="str">
        <f>ROUNDUP(2*$C$9,0) &amp; " /month"</f>
        <v>0 /month</v>
      </c>
      <c r="T64" s="34" t="s">
        <v>31</v>
      </c>
      <c r="U64" s="19"/>
      <c r="V64" s="36">
        <f>ROWS($R$10:R64)</f>
        <v>55</v>
      </c>
      <c r="W64" s="35" t="str">
        <f t="shared" si="1"/>
        <v/>
      </c>
      <c r="X64" s="35" t="str">
        <f>IFERROR(SMALL($W$10:$W$78,ROWS($W$10:W64)),"")</f>
        <v/>
      </c>
      <c r="Y64" s="35"/>
      <c r="Z64" s="35">
        <v>540001</v>
      </c>
      <c r="AA64" s="34">
        <v>55</v>
      </c>
      <c r="AB64" s="18"/>
    </row>
    <row r="65" spans="1:28" x14ac:dyDescent="0.25">
      <c r="A65" s="22"/>
      <c r="B65" s="29" t="str">
        <f>IFERROR(INDEX($R$10:$S$78,$X59,COLUMNS($A$16:A66)),"")</f>
        <v/>
      </c>
      <c r="C65" s="28" t="str">
        <f>IFERROR(INDEX($R$10:$S$78,$X59,COLUMNS($A$16:B66)),"")</f>
        <v/>
      </c>
      <c r="D65" s="61"/>
      <c r="E65" s="61"/>
      <c r="F65" s="61"/>
      <c r="G65" s="61"/>
      <c r="H65" s="61"/>
      <c r="I65" s="61"/>
      <c r="J65" s="61"/>
      <c r="K65" s="61"/>
      <c r="L65" s="61"/>
      <c r="M65" s="61"/>
      <c r="N65" s="61"/>
      <c r="O65" s="22"/>
      <c r="P65" s="21"/>
      <c r="Q65" s="21"/>
      <c r="R65" s="38" t="s">
        <v>39</v>
      </c>
      <c r="S65" s="37" t="str">
        <f>ROUNDUP(4*$C$9,0)&amp; " Pairs/month"</f>
        <v>0 Pairs/month</v>
      </c>
      <c r="T65" s="34" t="s">
        <v>31</v>
      </c>
      <c r="U65" s="19"/>
      <c r="V65" s="36">
        <f>ROWS($R$10:R65)</f>
        <v>56</v>
      </c>
      <c r="W65" s="35" t="str">
        <f t="shared" si="1"/>
        <v/>
      </c>
      <c r="X65" s="35" t="str">
        <f>IFERROR(SMALL($W$10:$W$78,ROWS($W$10:W65)),"")</f>
        <v/>
      </c>
      <c r="Y65" s="35"/>
      <c r="Z65" s="35">
        <v>550001</v>
      </c>
      <c r="AA65" s="34">
        <v>56</v>
      </c>
      <c r="AB65" s="18"/>
    </row>
    <row r="66" spans="1:28" x14ac:dyDescent="0.25">
      <c r="A66" s="22"/>
      <c r="B66" s="29" t="str">
        <f>IFERROR(INDEX($R$10:$S$78,$X60,COLUMNS($A$16:A67)),"")</f>
        <v/>
      </c>
      <c r="C66" s="28" t="str">
        <f>IFERROR(INDEX($R$10:$S$78,$X60,COLUMNS($A$16:B67)),"")</f>
        <v/>
      </c>
      <c r="D66" s="61"/>
      <c r="E66" s="61"/>
      <c r="F66" s="61"/>
      <c r="G66" s="61"/>
      <c r="H66" s="61"/>
      <c r="I66" s="61"/>
      <c r="J66" s="61"/>
      <c r="K66" s="61"/>
      <c r="L66" s="61"/>
      <c r="M66" s="61"/>
      <c r="N66" s="61"/>
      <c r="O66" s="22"/>
      <c r="P66" s="21"/>
      <c r="Q66" s="21"/>
      <c r="R66" s="38" t="s">
        <v>38</v>
      </c>
      <c r="S66" s="37">
        <f>ROUNDUP(15%*$C$9,0)</f>
        <v>0</v>
      </c>
      <c r="T66" s="34" t="s">
        <v>31</v>
      </c>
      <c r="U66" s="19"/>
      <c r="V66" s="36">
        <f>ROWS($R$10:R66)</f>
        <v>57</v>
      </c>
      <c r="W66" s="35" t="str">
        <f t="shared" si="1"/>
        <v/>
      </c>
      <c r="X66" s="35" t="str">
        <f>IFERROR(SMALL($W$10:$W$78,ROWS($W$10:W66)),"")</f>
        <v/>
      </c>
      <c r="Y66" s="35"/>
      <c r="Z66" s="35">
        <v>560001</v>
      </c>
      <c r="AA66" s="34">
        <v>57</v>
      </c>
      <c r="AB66" s="18"/>
    </row>
    <row r="67" spans="1:28" x14ac:dyDescent="0.25">
      <c r="A67" s="22"/>
      <c r="B67" s="29" t="str">
        <f>IFERROR(INDEX($R$10:$S$78,$X61,COLUMNS($A$16:A68)),"")</f>
        <v/>
      </c>
      <c r="C67" s="28" t="str">
        <f>IFERROR(INDEX($R$10:$S$78,$X61,COLUMNS($A$16:B68)),"")</f>
        <v/>
      </c>
      <c r="D67" s="61"/>
      <c r="E67" s="61"/>
      <c r="F67" s="61"/>
      <c r="G67" s="61"/>
      <c r="H67" s="61"/>
      <c r="I67" s="61"/>
      <c r="J67" s="61"/>
      <c r="K67" s="61"/>
      <c r="L67" s="61"/>
      <c r="M67" s="61"/>
      <c r="N67" s="61"/>
      <c r="O67" s="22"/>
      <c r="P67" s="21"/>
      <c r="Q67" s="21"/>
      <c r="R67" s="38" t="s">
        <v>37</v>
      </c>
      <c r="S67" s="37">
        <f>ROUNDUP(15%*$C$9,0)</f>
        <v>0</v>
      </c>
      <c r="T67" s="34" t="s">
        <v>31</v>
      </c>
      <c r="U67" s="19"/>
      <c r="V67" s="36">
        <f>ROWS($R$10:R67)</f>
        <v>58</v>
      </c>
      <c r="W67" s="35" t="str">
        <f t="shared" si="1"/>
        <v/>
      </c>
      <c r="X67" s="35" t="str">
        <f>IFERROR(SMALL($W$10:$W$78,ROWS($W$10:W67)),"")</f>
        <v/>
      </c>
      <c r="Y67" s="35"/>
      <c r="Z67" s="35">
        <v>570001</v>
      </c>
      <c r="AA67" s="34">
        <v>58</v>
      </c>
      <c r="AB67" s="18"/>
    </row>
    <row r="68" spans="1:28" x14ac:dyDescent="0.25">
      <c r="A68" s="22"/>
      <c r="B68" s="29" t="str">
        <f>IFERROR(INDEX($R$10:$S$78,$X62,COLUMNS($A$16:A69)),"")</f>
        <v/>
      </c>
      <c r="C68" s="28" t="str">
        <f>IFERROR(INDEX($R$10:$S$78,$X62,COLUMNS($A$16:B69)),"")</f>
        <v/>
      </c>
      <c r="D68" s="61"/>
      <c r="E68" s="61"/>
      <c r="F68" s="61"/>
      <c r="G68" s="61"/>
      <c r="H68" s="61"/>
      <c r="I68" s="61"/>
      <c r="J68" s="61"/>
      <c r="K68" s="61"/>
      <c r="L68" s="61"/>
      <c r="M68" s="61"/>
      <c r="N68" s="61"/>
      <c r="O68" s="22"/>
      <c r="P68" s="21"/>
      <c r="Q68" s="21"/>
      <c r="R68" s="38" t="s">
        <v>36</v>
      </c>
      <c r="S68" s="37" t="str">
        <f>ROUNDUP(2*$C$9,0)&amp; " /day"</f>
        <v>0 /day</v>
      </c>
      <c r="T68" s="34" t="s">
        <v>31</v>
      </c>
      <c r="U68" s="19"/>
      <c r="V68" s="36">
        <f>ROWS($R$10:R68)</f>
        <v>59</v>
      </c>
      <c r="W68" s="35" t="str">
        <f t="shared" si="1"/>
        <v/>
      </c>
      <c r="X68" s="35" t="str">
        <f>IFERROR(SMALL($W$10:$W$78,ROWS($W$10:W68)),"")</f>
        <v/>
      </c>
      <c r="Y68" s="35"/>
      <c r="Z68" s="35">
        <v>580001</v>
      </c>
      <c r="AA68" s="34">
        <v>59</v>
      </c>
      <c r="AB68" s="18"/>
    </row>
    <row r="69" spans="1:28" x14ac:dyDescent="0.25">
      <c r="A69" s="22"/>
      <c r="B69" s="29" t="str">
        <f>IFERROR(INDEX($R$10:$S$78,$X63,COLUMNS($A$16:A70)),"")</f>
        <v/>
      </c>
      <c r="C69" s="28" t="str">
        <f>IFERROR(INDEX($R$10:$S$78,$X63,COLUMNS($A$16:B70)),"")</f>
        <v/>
      </c>
      <c r="D69" s="61"/>
      <c r="E69" s="61"/>
      <c r="F69" s="61"/>
      <c r="G69" s="61"/>
      <c r="H69" s="61"/>
      <c r="I69" s="61"/>
      <c r="J69" s="61"/>
      <c r="K69" s="61"/>
      <c r="L69" s="61"/>
      <c r="M69" s="61"/>
      <c r="N69" s="61"/>
      <c r="O69" s="22"/>
      <c r="P69" s="21"/>
      <c r="Q69" s="21"/>
      <c r="R69" s="38" t="s">
        <v>35</v>
      </c>
      <c r="S69" s="37">
        <v>1</v>
      </c>
      <c r="T69" s="34" t="s">
        <v>31</v>
      </c>
      <c r="U69" s="19"/>
      <c r="V69" s="36">
        <f>ROWS($R$10:R69)</f>
        <v>60</v>
      </c>
      <c r="W69" s="35" t="str">
        <f t="shared" si="1"/>
        <v/>
      </c>
      <c r="X69" s="35" t="str">
        <f>IFERROR(SMALL($W$10:$W$78,ROWS($W$10:W69)),"")</f>
        <v/>
      </c>
      <c r="Y69" s="35"/>
      <c r="Z69" s="35">
        <v>590001</v>
      </c>
      <c r="AA69" s="34">
        <v>60</v>
      </c>
      <c r="AB69" s="18"/>
    </row>
    <row r="70" spans="1:28" x14ac:dyDescent="0.25">
      <c r="A70" s="22"/>
      <c r="B70" s="29" t="str">
        <f>IFERROR(INDEX($R$10:$S$78,$X64,COLUMNS($A$16:A71)),"")</f>
        <v/>
      </c>
      <c r="C70" s="28" t="str">
        <f>IFERROR(INDEX($R$10:$S$78,$X64,COLUMNS($A$16:B71)),"")</f>
        <v/>
      </c>
      <c r="D70" s="61"/>
      <c r="E70" s="61"/>
      <c r="F70" s="61"/>
      <c r="G70" s="61"/>
      <c r="H70" s="61"/>
      <c r="I70" s="61"/>
      <c r="J70" s="61"/>
      <c r="K70" s="61"/>
      <c r="L70" s="61"/>
      <c r="M70" s="61"/>
      <c r="N70" s="61"/>
      <c r="O70" s="22"/>
      <c r="P70" s="21"/>
      <c r="Q70" s="21"/>
      <c r="R70" s="38" t="s">
        <v>34</v>
      </c>
      <c r="S70" s="37">
        <f>ROUNDUP(15%*$C$9,0)</f>
        <v>0</v>
      </c>
      <c r="T70" s="34" t="s">
        <v>31</v>
      </c>
      <c r="U70" s="19"/>
      <c r="V70" s="36">
        <f>ROWS($R$10:R70)</f>
        <v>61</v>
      </c>
      <c r="W70" s="35" t="str">
        <f t="shared" si="1"/>
        <v/>
      </c>
      <c r="X70" s="35" t="str">
        <f>IFERROR(SMALL($W$10:$W$78,ROWS($W$10:W70)),"")</f>
        <v/>
      </c>
      <c r="Y70" s="35"/>
      <c r="Z70" s="35">
        <v>600001</v>
      </c>
      <c r="AA70" s="34">
        <v>61</v>
      </c>
      <c r="AB70" s="18"/>
    </row>
    <row r="71" spans="1:28" x14ac:dyDescent="0.25">
      <c r="A71" s="22"/>
      <c r="B71" s="29" t="str">
        <f>IFERROR(INDEX($R$10:$S$78,$X65,COLUMNS($A$16:A72)),"")</f>
        <v/>
      </c>
      <c r="C71" s="28" t="str">
        <f>IFERROR(INDEX($R$10:$S$78,$X65,COLUMNS($A$16:B72)),"")</f>
        <v/>
      </c>
      <c r="D71" s="61"/>
      <c r="E71" s="61"/>
      <c r="F71" s="61"/>
      <c r="G71" s="61"/>
      <c r="H71" s="61"/>
      <c r="I71" s="61"/>
      <c r="J71" s="61"/>
      <c r="K71" s="61"/>
      <c r="L71" s="61"/>
      <c r="M71" s="61"/>
      <c r="N71" s="61"/>
      <c r="O71" s="22"/>
      <c r="P71" s="21"/>
      <c r="Q71" s="21"/>
      <c r="R71" s="38" t="s">
        <v>33</v>
      </c>
      <c r="S71" s="37">
        <f>ROUNDUP($C$9*0.06,0)</f>
        <v>0</v>
      </c>
      <c r="T71" s="34" t="s">
        <v>31</v>
      </c>
      <c r="U71" s="19"/>
      <c r="V71" s="36">
        <f>ROWS($R$10:R71)</f>
        <v>62</v>
      </c>
      <c r="W71" s="35" t="str">
        <f t="shared" si="1"/>
        <v/>
      </c>
      <c r="X71" s="35" t="str">
        <f>IFERROR(SMALL($W$10:$W$78,ROWS($W$10:W71)),"")</f>
        <v/>
      </c>
      <c r="Y71" s="35"/>
      <c r="Z71" s="35">
        <v>610001</v>
      </c>
      <c r="AA71" s="34">
        <v>62</v>
      </c>
      <c r="AB71" s="18"/>
    </row>
    <row r="72" spans="1:28" x14ac:dyDescent="0.25">
      <c r="A72" s="22"/>
      <c r="B72" s="29" t="str">
        <f>IFERROR(INDEX($R$10:$S$78,$X66,COLUMNS($A$16:A73)),"")</f>
        <v/>
      </c>
      <c r="C72" s="28" t="str">
        <f>IFERROR(INDEX($R$10:$S$78,$X66,COLUMNS($A$16:B73)),"")</f>
        <v/>
      </c>
      <c r="D72" s="61"/>
      <c r="E72" s="61"/>
      <c r="F72" s="61"/>
      <c r="G72" s="61"/>
      <c r="H72" s="61"/>
      <c r="I72" s="61"/>
      <c r="J72" s="61"/>
      <c r="K72" s="61"/>
      <c r="L72" s="61"/>
      <c r="M72" s="61"/>
      <c r="N72" s="61"/>
      <c r="O72" s="22"/>
      <c r="P72" s="21"/>
      <c r="Q72" s="21"/>
      <c r="R72" s="38" t="s">
        <v>26</v>
      </c>
      <c r="S72" s="37">
        <f>ROUNDUP($C$9*0.03,0)</f>
        <v>0</v>
      </c>
      <c r="T72" s="34" t="s">
        <v>31</v>
      </c>
      <c r="U72" s="19"/>
      <c r="V72" s="36">
        <f>ROWS($R$10:R72)</f>
        <v>63</v>
      </c>
      <c r="W72" s="35" t="str">
        <f t="shared" si="1"/>
        <v/>
      </c>
      <c r="X72" s="35" t="str">
        <f>IFERROR(SMALL($W$10:$W$78,ROWS($W$10:W72)),"")</f>
        <v/>
      </c>
      <c r="Y72" s="35"/>
      <c r="Z72" s="35">
        <v>620001</v>
      </c>
      <c r="AA72" s="34">
        <v>63</v>
      </c>
      <c r="AB72" s="18"/>
    </row>
    <row r="73" spans="1:28" x14ac:dyDescent="0.25">
      <c r="A73" s="22"/>
      <c r="B73" s="29" t="str">
        <f>IFERROR(INDEX($R$10:$S$78,$X67,COLUMNS($A$16:A74)),"")</f>
        <v/>
      </c>
      <c r="C73" s="28" t="str">
        <f>IFERROR(INDEX($R$10:$S$78,$X67,COLUMNS($A$16:B74)),"")</f>
        <v/>
      </c>
      <c r="D73" s="61"/>
      <c r="E73" s="61"/>
      <c r="F73" s="61"/>
      <c r="G73" s="61"/>
      <c r="H73" s="61"/>
      <c r="I73" s="61"/>
      <c r="J73" s="61"/>
      <c r="K73" s="61"/>
      <c r="L73" s="61"/>
      <c r="M73" s="61"/>
      <c r="N73" s="61"/>
      <c r="O73" s="22"/>
      <c r="P73" s="21"/>
      <c r="Q73" s="21"/>
      <c r="R73" s="38" t="s">
        <v>32</v>
      </c>
      <c r="S73" s="37">
        <f>ROUNDUP(50%*$C$9,0)</f>
        <v>0</v>
      </c>
      <c r="T73" s="34" t="s">
        <v>31</v>
      </c>
      <c r="U73" s="19"/>
      <c r="V73" s="36">
        <f>ROWS($R$10:R73)</f>
        <v>64</v>
      </c>
      <c r="W73" s="35" t="str">
        <f t="shared" si="1"/>
        <v/>
      </c>
      <c r="X73" s="35" t="str">
        <f>IFERROR(SMALL($W$10:$W$78,ROWS($W$10:W73)),"")</f>
        <v/>
      </c>
      <c r="Y73" s="35"/>
      <c r="Z73" s="35">
        <v>630001</v>
      </c>
      <c r="AA73" s="34">
        <v>64</v>
      </c>
      <c r="AB73" s="18"/>
    </row>
    <row r="74" spans="1:28" x14ac:dyDescent="0.25">
      <c r="A74" s="22"/>
      <c r="B74" s="29" t="str">
        <f>IFERROR(INDEX($R$10:$S$78,$X68,COLUMNS($A$16:A75)),"")</f>
        <v/>
      </c>
      <c r="C74" s="28" t="str">
        <f>IFERROR(INDEX($R$10:$S$78,$X68,COLUMNS($A$16:B75)),"")</f>
        <v/>
      </c>
      <c r="D74" s="61"/>
      <c r="E74" s="61"/>
      <c r="F74" s="61"/>
      <c r="G74" s="61"/>
      <c r="H74" s="61"/>
      <c r="I74" s="61"/>
      <c r="J74" s="61"/>
      <c r="K74" s="61"/>
      <c r="L74" s="61"/>
      <c r="M74" s="61"/>
      <c r="N74" s="61"/>
      <c r="O74" s="22"/>
      <c r="P74" s="21"/>
      <c r="Q74" s="21"/>
      <c r="R74" s="36" t="s">
        <v>30</v>
      </c>
      <c r="S74" s="37" t="str">
        <f>ROUNDUP(4*$C$9,0) &amp; " /month"</f>
        <v>0 /month</v>
      </c>
      <c r="T74" s="34" t="s">
        <v>25</v>
      </c>
      <c r="U74" s="19"/>
      <c r="V74" s="36">
        <f>ROWS($R$10:R74)</f>
        <v>65</v>
      </c>
      <c r="W74" s="35" t="str">
        <f t="shared" ref="W74:W78" si="2">IF($C$8=T74,V74,"")</f>
        <v/>
      </c>
      <c r="X74" s="35" t="str">
        <f>IFERROR(SMALL($W$10:$W$78,ROWS($W$10:W74)),"")</f>
        <v/>
      </c>
      <c r="Y74" s="35"/>
      <c r="Z74" s="35">
        <v>640001</v>
      </c>
      <c r="AA74" s="34">
        <v>65</v>
      </c>
      <c r="AB74" s="18"/>
    </row>
    <row r="75" spans="1:28" x14ac:dyDescent="0.25">
      <c r="A75" s="22"/>
      <c r="B75" s="29" t="str">
        <f>IFERROR(INDEX($R$10:$S$78,$X69,COLUMNS($A$16:A76)),"")</f>
        <v/>
      </c>
      <c r="C75" s="28" t="str">
        <f>IFERROR(INDEX($R$10:$S$78,$X69,COLUMNS($A$16:B76)),"")</f>
        <v/>
      </c>
      <c r="D75" s="61"/>
      <c r="E75" s="61"/>
      <c r="F75" s="61"/>
      <c r="G75" s="61"/>
      <c r="H75" s="61"/>
      <c r="I75" s="61"/>
      <c r="J75" s="61"/>
      <c r="K75" s="61"/>
      <c r="L75" s="61"/>
      <c r="M75" s="61"/>
      <c r="N75" s="61"/>
      <c r="O75" s="22"/>
      <c r="P75" s="21"/>
      <c r="Q75" s="21"/>
      <c r="R75" s="36" t="s">
        <v>29</v>
      </c>
      <c r="S75" s="37" t="str">
        <f>ROUNDUP(2*$C$9*30,0)&amp; " /month"</f>
        <v>0 /month</v>
      </c>
      <c r="T75" s="34" t="s">
        <v>25</v>
      </c>
      <c r="U75" s="19"/>
      <c r="V75" s="36">
        <f>ROWS($R$10:R75)</f>
        <v>66</v>
      </c>
      <c r="W75" s="35" t="str">
        <f t="shared" si="2"/>
        <v/>
      </c>
      <c r="X75" s="35" t="str">
        <f>IFERROR(SMALL($W$10:$W$78,ROWS($W$10:W75)),"")</f>
        <v/>
      </c>
      <c r="Y75" s="35"/>
      <c r="Z75" s="35">
        <v>650001</v>
      </c>
      <c r="AA75" s="34">
        <v>66</v>
      </c>
      <c r="AB75" s="18"/>
    </row>
    <row r="76" spans="1:28" x14ac:dyDescent="0.25">
      <c r="A76" s="22"/>
      <c r="B76" s="29" t="str">
        <f>IFERROR(INDEX($R$10:$S$78,$X70,COLUMNS($A$16:A77)),"")</f>
        <v/>
      </c>
      <c r="C76" s="28" t="str">
        <f>IFERROR(INDEX($R$10:$S$78,$X70,COLUMNS($A$16:B77)),"")</f>
        <v/>
      </c>
      <c r="D76" s="61"/>
      <c r="E76" s="61"/>
      <c r="F76" s="61"/>
      <c r="G76" s="61"/>
      <c r="H76" s="61"/>
      <c r="I76" s="61"/>
      <c r="J76" s="61"/>
      <c r="K76" s="61"/>
      <c r="L76" s="61"/>
      <c r="M76" s="61"/>
      <c r="N76" s="61"/>
      <c r="O76" s="22"/>
      <c r="P76" s="21"/>
      <c r="Q76" s="21"/>
      <c r="R76" s="36" t="s">
        <v>28</v>
      </c>
      <c r="S76" s="37" t="str">
        <f xml:space="preserve"> ROUNDUP(2*$C$9*30,0) &amp; " /month"</f>
        <v>0 /month</v>
      </c>
      <c r="T76" s="34" t="s">
        <v>25</v>
      </c>
      <c r="U76" s="19"/>
      <c r="V76" s="36">
        <f>ROWS($R$10:R76)</f>
        <v>67</v>
      </c>
      <c r="W76" s="35" t="str">
        <f t="shared" si="2"/>
        <v/>
      </c>
      <c r="X76" s="35" t="str">
        <f>IFERROR(SMALL($W$10:$W$78,ROWS($W$10:W76)),"")</f>
        <v/>
      </c>
      <c r="Y76" s="35"/>
      <c r="Z76" s="35">
        <v>660001</v>
      </c>
      <c r="AA76" s="34">
        <v>67</v>
      </c>
      <c r="AB76" s="18"/>
    </row>
    <row r="77" spans="1:28" x14ac:dyDescent="0.25">
      <c r="A77" s="22"/>
      <c r="B77" s="29" t="str">
        <f>IFERROR(INDEX($R$10:$S$78,$X71,COLUMNS($A$16:A78)),"")</f>
        <v/>
      </c>
      <c r="C77" s="28" t="str">
        <f>IFERROR(INDEX($R$10:$S$78,$X71,COLUMNS($A$16:B78)),"")</f>
        <v/>
      </c>
      <c r="D77" s="61"/>
      <c r="E77" s="61"/>
      <c r="F77" s="61"/>
      <c r="G77" s="61"/>
      <c r="H77" s="61"/>
      <c r="I77" s="61"/>
      <c r="J77" s="61"/>
      <c r="K77" s="61"/>
      <c r="L77" s="61"/>
      <c r="M77" s="61"/>
      <c r="N77" s="61"/>
      <c r="O77" s="22"/>
      <c r="P77" s="21"/>
      <c r="Q77" s="21"/>
      <c r="R77" s="36" t="s">
        <v>27</v>
      </c>
      <c r="S77" s="37" t="str">
        <f>ROUNDUP($C$9*300/1000,0) &amp; " Litres/month"</f>
        <v>0 Litres/month</v>
      </c>
      <c r="T77" s="34" t="s">
        <v>25</v>
      </c>
      <c r="U77" s="19"/>
      <c r="V77" s="36">
        <f>ROWS($R$10:R77)</f>
        <v>68</v>
      </c>
      <c r="W77" s="35" t="str">
        <f t="shared" si="2"/>
        <v/>
      </c>
      <c r="X77" s="35" t="str">
        <f>IFERROR(SMALL($W$10:$W$78,ROWS($W$10:W77)),"")</f>
        <v/>
      </c>
      <c r="Y77" s="35"/>
      <c r="Z77" s="35">
        <v>670001</v>
      </c>
      <c r="AA77" s="34">
        <v>68</v>
      </c>
      <c r="AB77" s="18"/>
    </row>
    <row r="78" spans="1:28" x14ac:dyDescent="0.25">
      <c r="A78" s="22"/>
      <c r="B78" s="29" t="str">
        <f>IFERROR(INDEX($R$10:$S$78,$X72,COLUMNS($A$16:A79)),"")</f>
        <v/>
      </c>
      <c r="C78" s="28" t="str">
        <f>IFERROR(INDEX($R$10:$S$78,$X72,COLUMNS($A$16:B79)),"")</f>
        <v/>
      </c>
      <c r="D78" s="61"/>
      <c r="E78" s="61"/>
      <c r="F78" s="61"/>
      <c r="G78" s="61"/>
      <c r="H78" s="61"/>
      <c r="I78" s="61"/>
      <c r="J78" s="61"/>
      <c r="K78" s="61"/>
      <c r="L78" s="61"/>
      <c r="M78" s="61"/>
      <c r="N78" s="61"/>
      <c r="O78" s="22"/>
      <c r="P78" s="21"/>
      <c r="Q78" s="21"/>
      <c r="R78" s="32" t="s">
        <v>26</v>
      </c>
      <c r="S78" s="33">
        <f>ROUNDUP($C$9*0.03,0)</f>
        <v>0</v>
      </c>
      <c r="T78" s="30" t="s">
        <v>25</v>
      </c>
      <c r="U78" s="19"/>
      <c r="V78" s="32">
        <f>ROWS($R$10:R78)</f>
        <v>69</v>
      </c>
      <c r="W78" s="31" t="str">
        <f t="shared" si="2"/>
        <v/>
      </c>
      <c r="X78" s="31" t="str">
        <f>IFERROR(SMALL($W$10:$W$78,ROWS($W$10:W78)),"")</f>
        <v/>
      </c>
      <c r="Y78" s="31"/>
      <c r="Z78" s="31">
        <v>680001</v>
      </c>
      <c r="AA78" s="30">
        <v>69</v>
      </c>
      <c r="AB78" s="18"/>
    </row>
    <row r="79" spans="1:28" x14ac:dyDescent="0.25">
      <c r="A79" s="22"/>
      <c r="B79" s="29" t="str">
        <f>IFERROR(INDEX($R$10:$S$78,$X73,COLUMNS($A$16:A80)),"")</f>
        <v/>
      </c>
      <c r="C79" s="28" t="str">
        <f>IFERROR(INDEX($R$10:$S$78,$X73,COLUMNS($A$16:B80)),"")</f>
        <v/>
      </c>
      <c r="D79" s="61"/>
      <c r="E79" s="61"/>
      <c r="F79" s="61"/>
      <c r="G79" s="61"/>
      <c r="H79" s="61"/>
      <c r="I79" s="61"/>
      <c r="J79" s="61"/>
      <c r="K79" s="61"/>
      <c r="L79" s="61"/>
      <c r="M79" s="61"/>
      <c r="N79" s="61"/>
      <c r="O79" s="22"/>
      <c r="P79" s="21"/>
      <c r="Q79" s="21"/>
      <c r="R79" s="10"/>
      <c r="S79" s="20"/>
      <c r="T79" s="10"/>
      <c r="U79" s="19"/>
      <c r="V79" s="25"/>
      <c r="W79" s="24"/>
      <c r="X79" s="24"/>
      <c r="Y79" s="24"/>
      <c r="Z79" s="24">
        <v>690001</v>
      </c>
      <c r="AA79" s="24">
        <v>70</v>
      </c>
      <c r="AB79" s="18"/>
    </row>
    <row r="80" spans="1:28" x14ac:dyDescent="0.25">
      <c r="A80" s="22"/>
      <c r="B80" s="29" t="str">
        <f>IFERROR(INDEX($R$10:$S$78,$X74,COLUMNS($A$16:A81)),"")</f>
        <v/>
      </c>
      <c r="C80" s="28" t="str">
        <f>IFERROR(INDEX($R$10:$S$78,$X74,COLUMNS($A$16:B81)),"")</f>
        <v/>
      </c>
      <c r="D80" s="61"/>
      <c r="E80" s="61"/>
      <c r="F80" s="61"/>
      <c r="G80" s="61"/>
      <c r="H80" s="61"/>
      <c r="I80" s="61"/>
      <c r="J80" s="61"/>
      <c r="K80" s="61"/>
      <c r="L80" s="61"/>
      <c r="M80" s="61"/>
      <c r="N80" s="61"/>
      <c r="O80" s="22"/>
      <c r="P80" s="21"/>
      <c r="Q80" s="21"/>
      <c r="R80" s="10"/>
      <c r="S80" s="20"/>
      <c r="T80" s="10"/>
      <c r="U80" s="19"/>
      <c r="V80" s="25"/>
      <c r="W80" s="24"/>
      <c r="X80" s="24"/>
      <c r="Y80" s="24"/>
      <c r="Z80" s="24">
        <v>700001</v>
      </c>
      <c r="AA80" s="24">
        <v>71</v>
      </c>
      <c r="AB80" s="18"/>
    </row>
    <row r="81" spans="1:28" x14ac:dyDescent="0.25">
      <c r="A81" s="22"/>
      <c r="B81" s="29" t="str">
        <f>IFERROR(INDEX($R$10:$S$78,$X75,COLUMNS($A$16:A82)),"")</f>
        <v/>
      </c>
      <c r="C81" s="28" t="str">
        <f>IFERROR(INDEX($R$10:$S$78,$X75,COLUMNS($A$16:B82)),"")</f>
        <v/>
      </c>
      <c r="D81" s="61"/>
      <c r="E81" s="61"/>
      <c r="F81" s="61"/>
      <c r="G81" s="61"/>
      <c r="H81" s="61"/>
      <c r="I81" s="61"/>
      <c r="J81" s="61"/>
      <c r="K81" s="61"/>
      <c r="L81" s="61"/>
      <c r="M81" s="61"/>
      <c r="N81" s="61"/>
      <c r="O81" s="22"/>
      <c r="P81" s="21"/>
      <c r="Q81" s="21"/>
      <c r="R81" s="10"/>
      <c r="S81" s="20"/>
      <c r="T81" s="10"/>
      <c r="U81" s="19"/>
      <c r="V81" s="25"/>
      <c r="W81" s="24"/>
      <c r="X81" s="24"/>
      <c r="Y81" s="24"/>
      <c r="Z81" s="24">
        <v>710001</v>
      </c>
      <c r="AA81" s="24">
        <v>72</v>
      </c>
      <c r="AB81" s="18"/>
    </row>
    <row r="82" spans="1:28" x14ac:dyDescent="0.25">
      <c r="A82" s="22"/>
      <c r="B82" s="29" t="str">
        <f>IFERROR(INDEX($R$10:$S$78,$X76,COLUMNS($A$16:A83)),"")</f>
        <v/>
      </c>
      <c r="C82" s="28" t="str">
        <f>IFERROR(INDEX($R$10:$S$78,$X76,COLUMNS($A$16:B83)),"")</f>
        <v/>
      </c>
      <c r="D82" s="61"/>
      <c r="E82" s="61"/>
      <c r="F82" s="61"/>
      <c r="G82" s="61"/>
      <c r="H82" s="61"/>
      <c r="I82" s="61"/>
      <c r="J82" s="61"/>
      <c r="K82" s="61"/>
      <c r="L82" s="61"/>
      <c r="M82" s="61"/>
      <c r="N82" s="61"/>
      <c r="O82" s="22"/>
      <c r="P82" s="21"/>
      <c r="Q82" s="21"/>
      <c r="R82" s="10"/>
      <c r="S82" s="20"/>
      <c r="T82" s="10"/>
      <c r="U82" s="19"/>
      <c r="V82" s="25"/>
      <c r="W82" s="24"/>
      <c r="X82" s="24"/>
      <c r="Y82" s="24"/>
      <c r="Z82" s="24">
        <v>720001</v>
      </c>
      <c r="AA82" s="24">
        <v>73</v>
      </c>
      <c r="AB82" s="18"/>
    </row>
    <row r="83" spans="1:28" x14ac:dyDescent="0.25">
      <c r="A83" s="22"/>
      <c r="B83" s="29" t="str">
        <f>IFERROR(INDEX($R$10:$S$78,$X77,COLUMNS($A$16:A84)),"")</f>
        <v/>
      </c>
      <c r="C83" s="28" t="str">
        <f>IFERROR(INDEX($R$10:$S$78,$X77,COLUMNS($A$16:B84)),"")</f>
        <v/>
      </c>
      <c r="D83" s="61"/>
      <c r="E83" s="61"/>
      <c r="F83" s="61"/>
      <c r="G83" s="61"/>
      <c r="H83" s="61"/>
      <c r="I83" s="61"/>
      <c r="J83" s="61"/>
      <c r="K83" s="61"/>
      <c r="L83" s="61"/>
      <c r="M83" s="61"/>
      <c r="N83" s="61"/>
      <c r="O83" s="22"/>
      <c r="P83" s="21"/>
      <c r="Q83" s="21"/>
      <c r="R83" s="10"/>
      <c r="S83" s="20"/>
      <c r="T83" s="10"/>
      <c r="U83" s="19"/>
      <c r="V83" s="25"/>
      <c r="W83" s="24"/>
      <c r="X83" s="24"/>
      <c r="Y83" s="24"/>
      <c r="Z83" s="24">
        <v>730001</v>
      </c>
      <c r="AA83" s="24">
        <v>74</v>
      </c>
      <c r="AB83" s="18"/>
    </row>
    <row r="84" spans="1:28" x14ac:dyDescent="0.25">
      <c r="A84" s="22"/>
      <c r="B84" s="29" t="str">
        <f>IFERROR(INDEX($R$10:$S$78,$X78,COLUMNS($A$16:A85)),"")</f>
        <v/>
      </c>
      <c r="C84" s="28" t="str">
        <f>IFERROR(INDEX($R$10:$S$78,$X78,COLUMNS($A$16:B85)),"")</f>
        <v/>
      </c>
      <c r="D84" s="61"/>
      <c r="E84" s="61"/>
      <c r="F84" s="61"/>
      <c r="G84" s="61"/>
      <c r="H84" s="61"/>
      <c r="I84" s="61"/>
      <c r="J84" s="61"/>
      <c r="K84" s="61"/>
      <c r="L84" s="61"/>
      <c r="M84" s="61"/>
      <c r="N84" s="61"/>
      <c r="O84" s="22"/>
      <c r="P84" s="21"/>
      <c r="Q84" s="21"/>
      <c r="R84" s="10"/>
      <c r="S84" s="20"/>
      <c r="T84" s="10"/>
      <c r="U84" s="19"/>
      <c r="V84" s="25"/>
      <c r="W84" s="24"/>
      <c r="X84" s="24"/>
      <c r="Y84" s="24"/>
      <c r="Z84" s="24">
        <v>740001</v>
      </c>
      <c r="AA84" s="24">
        <v>75</v>
      </c>
      <c r="AB84" s="18"/>
    </row>
    <row r="85" spans="1:28" x14ac:dyDescent="0.25">
      <c r="A85" s="22"/>
      <c r="B85" s="29" t="str">
        <f>IFERROR(INDEX($R$10:$S$78,$X79,COLUMNS($A$16:A86)),"")</f>
        <v/>
      </c>
      <c r="C85" s="28" t="str">
        <f>IFERROR(INDEX($R$10:$S$78,$X79,COLUMNS($A$16:B86)),"")</f>
        <v/>
      </c>
      <c r="D85" s="61"/>
      <c r="E85" s="61"/>
      <c r="F85" s="61"/>
      <c r="G85" s="61"/>
      <c r="H85" s="61"/>
      <c r="I85" s="61"/>
      <c r="J85" s="61"/>
      <c r="K85" s="61"/>
      <c r="L85" s="61"/>
      <c r="M85" s="61"/>
      <c r="N85" s="61"/>
      <c r="O85" s="22"/>
      <c r="P85" s="21"/>
      <c r="Q85" s="21"/>
      <c r="R85" s="10"/>
      <c r="S85" s="20"/>
      <c r="T85" s="10"/>
      <c r="U85" s="19"/>
      <c r="V85" s="25"/>
      <c r="W85" s="24"/>
      <c r="X85" s="24"/>
      <c r="Y85" s="24"/>
      <c r="Z85" s="24">
        <v>750001</v>
      </c>
      <c r="AA85" s="24">
        <v>76</v>
      </c>
      <c r="AB85" s="18"/>
    </row>
    <row r="86" spans="1:28" x14ac:dyDescent="0.25">
      <c r="A86" s="22"/>
      <c r="B86" s="29" t="str">
        <f>IFERROR(INDEX($R$10:$S$78,$X80,COLUMNS($A$16:A87)),"")</f>
        <v/>
      </c>
      <c r="C86" s="28" t="str">
        <f>IFERROR(INDEX($R$10:$S$78,$X80,COLUMNS($A$16:B87)),"")</f>
        <v/>
      </c>
      <c r="D86" s="61"/>
      <c r="E86" s="61"/>
      <c r="F86" s="61"/>
      <c r="G86" s="61"/>
      <c r="H86" s="61"/>
      <c r="I86" s="61"/>
      <c r="J86" s="61"/>
      <c r="K86" s="61"/>
      <c r="L86" s="61"/>
      <c r="M86" s="61"/>
      <c r="N86" s="61"/>
      <c r="O86" s="22"/>
      <c r="P86" s="21"/>
      <c r="Q86" s="21"/>
      <c r="R86" s="10"/>
      <c r="S86" s="20"/>
      <c r="T86" s="10"/>
      <c r="U86" s="19"/>
      <c r="V86" s="25"/>
      <c r="W86" s="24"/>
      <c r="X86" s="24"/>
      <c r="Y86" s="24"/>
      <c r="Z86" s="24">
        <v>760001</v>
      </c>
      <c r="AA86" s="24">
        <v>77</v>
      </c>
      <c r="AB86" s="18"/>
    </row>
    <row r="87" spans="1:28" x14ac:dyDescent="0.25">
      <c r="A87" s="22"/>
      <c r="B87" s="29" t="str">
        <f>IFERROR(INDEX($R$10:$S$78,$X81,COLUMNS($A$16:A88)),"")</f>
        <v/>
      </c>
      <c r="C87" s="28" t="str">
        <f>IFERROR(INDEX($R$10:$S$78,$X81,COLUMNS($A$16:B88)),"")</f>
        <v/>
      </c>
      <c r="D87" s="61"/>
      <c r="E87" s="61"/>
      <c r="F87" s="61"/>
      <c r="G87" s="61"/>
      <c r="H87" s="61"/>
      <c r="I87" s="61"/>
      <c r="J87" s="61"/>
      <c r="K87" s="61"/>
      <c r="L87" s="61"/>
      <c r="M87" s="61"/>
      <c r="N87" s="61"/>
      <c r="O87" s="22"/>
      <c r="P87" s="21"/>
      <c r="Q87" s="21"/>
      <c r="R87" s="10"/>
      <c r="S87" s="20"/>
      <c r="T87" s="10"/>
      <c r="U87" s="19"/>
      <c r="V87" s="25"/>
      <c r="W87" s="24"/>
      <c r="X87" s="24"/>
      <c r="Y87" s="24"/>
      <c r="Z87" s="24">
        <v>770001</v>
      </c>
      <c r="AA87" s="24">
        <v>78</v>
      </c>
      <c r="AB87" s="18"/>
    </row>
    <row r="88" spans="1:28" x14ac:dyDescent="0.25">
      <c r="A88" s="22"/>
      <c r="B88" s="29" t="str">
        <f>IFERROR(INDEX($R$10:$S$78,$X82,COLUMNS($A$16:A89)),"")</f>
        <v/>
      </c>
      <c r="C88" s="28" t="str">
        <f>IFERROR(INDEX($R$10:$S$78,$X82,COLUMNS($A$16:B89)),"")</f>
        <v/>
      </c>
      <c r="D88" s="61"/>
      <c r="E88" s="61"/>
      <c r="F88" s="61"/>
      <c r="G88" s="61"/>
      <c r="H88" s="61"/>
      <c r="I88" s="61"/>
      <c r="J88" s="61"/>
      <c r="K88" s="61"/>
      <c r="L88" s="61"/>
      <c r="M88" s="61"/>
      <c r="N88" s="61"/>
      <c r="O88" s="22"/>
      <c r="P88" s="21"/>
      <c r="Q88" s="21"/>
      <c r="R88" s="10"/>
      <c r="S88" s="20"/>
      <c r="T88" s="10"/>
      <c r="U88" s="19"/>
      <c r="V88" s="25"/>
      <c r="W88" s="24"/>
      <c r="X88" s="24"/>
      <c r="Y88" s="24"/>
      <c r="Z88" s="24">
        <v>780001</v>
      </c>
      <c r="AA88" s="24">
        <v>79</v>
      </c>
      <c r="AB88" s="18"/>
    </row>
    <row r="89" spans="1:28" x14ac:dyDescent="0.25">
      <c r="A89" s="22"/>
      <c r="B89" s="29" t="str">
        <f>IFERROR(INDEX($R$10:$S$78,$X83,COLUMNS($A$16:A90)),"")</f>
        <v/>
      </c>
      <c r="C89" s="28" t="str">
        <f>IFERROR(INDEX($R$10:$S$78,$X83,COLUMNS($A$16:B90)),"")</f>
        <v/>
      </c>
      <c r="D89" s="61"/>
      <c r="E89" s="61"/>
      <c r="F89" s="61"/>
      <c r="G89" s="61"/>
      <c r="H89" s="61"/>
      <c r="I89" s="61"/>
      <c r="J89" s="61"/>
      <c r="K89" s="61"/>
      <c r="L89" s="61"/>
      <c r="M89" s="61"/>
      <c r="N89" s="61"/>
      <c r="O89" s="22"/>
      <c r="P89" s="21"/>
      <c r="Q89" s="21"/>
      <c r="R89" s="10"/>
      <c r="S89" s="20"/>
      <c r="T89" s="10"/>
      <c r="U89" s="19"/>
      <c r="V89" s="25"/>
      <c r="W89" s="24"/>
      <c r="X89" s="24"/>
      <c r="Y89" s="24"/>
      <c r="Z89" s="24">
        <v>790001</v>
      </c>
      <c r="AA89" s="24">
        <v>80</v>
      </c>
      <c r="AB89" s="18"/>
    </row>
    <row r="90" spans="1:28" x14ac:dyDescent="0.25">
      <c r="A90" s="22"/>
      <c r="B90" s="29" t="str">
        <f>IFERROR(INDEX($R$10:$S$78,$X84,COLUMNS($A$16:A91)),"")</f>
        <v/>
      </c>
      <c r="C90" s="28" t="str">
        <f>IFERROR(INDEX($R$10:$S$78,$X84,COLUMNS($A$16:B91)),"")</f>
        <v/>
      </c>
      <c r="D90" s="61"/>
      <c r="E90" s="61"/>
      <c r="F90" s="61"/>
      <c r="G90" s="61"/>
      <c r="H90" s="61"/>
      <c r="I90" s="61"/>
      <c r="J90" s="61"/>
      <c r="K90" s="61"/>
      <c r="L90" s="61"/>
      <c r="M90" s="61"/>
      <c r="N90" s="61"/>
      <c r="O90" s="22"/>
      <c r="P90" s="21"/>
      <c r="Q90" s="21"/>
      <c r="R90" s="10"/>
      <c r="S90" s="20"/>
      <c r="T90" s="10"/>
      <c r="U90" s="19"/>
      <c r="V90" s="25"/>
      <c r="W90" s="24"/>
      <c r="X90" s="24"/>
      <c r="Y90" s="24"/>
      <c r="Z90" s="24">
        <v>800001</v>
      </c>
      <c r="AA90" s="24">
        <v>81</v>
      </c>
      <c r="AB90" s="18"/>
    </row>
    <row r="91" spans="1:28" x14ac:dyDescent="0.25">
      <c r="A91" s="22"/>
      <c r="B91" s="29" t="str">
        <f>IFERROR(INDEX($R$10:$S$78,$X85,COLUMNS($A$16:A92)),"")</f>
        <v/>
      </c>
      <c r="C91" s="28" t="str">
        <f>IFERROR(INDEX($R$10:$S$78,$X85,COLUMNS($A$16:B92)),"")</f>
        <v/>
      </c>
      <c r="D91" s="61"/>
      <c r="E91" s="61"/>
      <c r="F91" s="61"/>
      <c r="G91" s="61"/>
      <c r="H91" s="61"/>
      <c r="I91" s="61"/>
      <c r="J91" s="61"/>
      <c r="K91" s="61"/>
      <c r="L91" s="61"/>
      <c r="M91" s="61"/>
      <c r="N91" s="61"/>
      <c r="O91" s="22"/>
      <c r="P91" s="21"/>
      <c r="Q91" s="21"/>
      <c r="R91" s="10"/>
      <c r="S91" s="20"/>
      <c r="T91" s="10"/>
      <c r="U91" s="19"/>
      <c r="V91" s="25"/>
      <c r="W91" s="24"/>
      <c r="X91" s="24"/>
      <c r="Y91" s="24"/>
      <c r="Z91" s="24">
        <v>810001</v>
      </c>
      <c r="AA91" s="24">
        <v>82</v>
      </c>
      <c r="AB91" s="18"/>
    </row>
    <row r="92" spans="1:28" x14ac:dyDescent="0.25">
      <c r="A92" s="22"/>
      <c r="B92" s="29" t="str">
        <f>IFERROR(INDEX($R$10:$S$78,$X86,COLUMNS($A$16:A93)),"")</f>
        <v/>
      </c>
      <c r="C92" s="28" t="str">
        <f>IFERROR(INDEX($R$10:$S$78,$X86,COLUMNS($A$16:B93)),"")</f>
        <v/>
      </c>
      <c r="D92" s="61"/>
      <c r="E92" s="61"/>
      <c r="F92" s="61"/>
      <c r="G92" s="61"/>
      <c r="H92" s="61"/>
      <c r="I92" s="61"/>
      <c r="J92" s="61"/>
      <c r="K92" s="61"/>
      <c r="L92" s="61"/>
      <c r="M92" s="61"/>
      <c r="N92" s="61"/>
      <c r="O92" s="22"/>
      <c r="P92" s="21"/>
      <c r="Q92" s="21"/>
      <c r="R92" s="10"/>
      <c r="S92" s="20"/>
      <c r="T92" s="10"/>
      <c r="U92" s="19"/>
      <c r="V92" s="25"/>
      <c r="W92" s="24"/>
      <c r="X92" s="24"/>
      <c r="Y92" s="24"/>
      <c r="Z92" s="24">
        <v>820001</v>
      </c>
      <c r="AA92" s="24">
        <v>83</v>
      </c>
      <c r="AB92" s="18"/>
    </row>
    <row r="93" spans="1:28" x14ac:dyDescent="0.25">
      <c r="A93" s="22"/>
      <c r="B93" s="29" t="str">
        <f>IFERROR(INDEX($R$10:$S$78,$X87,COLUMNS($A$16:A94)),"")</f>
        <v/>
      </c>
      <c r="C93" s="28" t="str">
        <f>IFERROR(INDEX($R$10:$S$78,$X87,COLUMNS($A$16:B94)),"")</f>
        <v/>
      </c>
      <c r="D93" s="61"/>
      <c r="E93" s="61"/>
      <c r="F93" s="61"/>
      <c r="G93" s="61"/>
      <c r="H93" s="61"/>
      <c r="I93" s="61"/>
      <c r="J93" s="61"/>
      <c r="K93" s="61"/>
      <c r="L93" s="61"/>
      <c r="M93" s="61"/>
      <c r="N93" s="61"/>
      <c r="O93" s="22"/>
      <c r="P93" s="21"/>
      <c r="Q93" s="21"/>
      <c r="R93" s="10"/>
      <c r="S93" s="20"/>
      <c r="T93" s="10"/>
      <c r="U93" s="19"/>
      <c r="V93" s="25"/>
      <c r="W93" s="24"/>
      <c r="X93" s="24"/>
      <c r="Y93" s="24"/>
      <c r="Z93" s="24">
        <v>830001</v>
      </c>
      <c r="AA93" s="24">
        <v>84</v>
      </c>
      <c r="AB93" s="18"/>
    </row>
    <row r="94" spans="1:28" x14ac:dyDescent="0.25">
      <c r="A94" s="22"/>
      <c r="B94" s="29" t="str">
        <f>IFERROR(INDEX($R$10:$S$78,$X88,COLUMNS($A$16:A95)),"")</f>
        <v/>
      </c>
      <c r="C94" s="28" t="str">
        <f>IFERROR(INDEX($R$10:$S$78,$X88,COLUMNS($A$16:B95)),"")</f>
        <v/>
      </c>
      <c r="D94" s="61"/>
      <c r="E94" s="61"/>
      <c r="F94" s="61"/>
      <c r="G94" s="61"/>
      <c r="H94" s="61"/>
      <c r="I94" s="61"/>
      <c r="J94" s="61"/>
      <c r="K94" s="61"/>
      <c r="L94" s="61"/>
      <c r="M94" s="61"/>
      <c r="N94" s="61"/>
      <c r="O94" s="22"/>
      <c r="P94" s="21"/>
      <c r="Q94" s="21"/>
      <c r="R94" s="10"/>
      <c r="S94" s="20"/>
      <c r="T94" s="10"/>
      <c r="U94" s="19"/>
      <c r="V94" s="25"/>
      <c r="W94" s="24"/>
      <c r="X94" s="24"/>
      <c r="Y94" s="24"/>
      <c r="Z94" s="24">
        <v>840001</v>
      </c>
      <c r="AA94" s="24">
        <v>85</v>
      </c>
      <c r="AB94" s="18"/>
    </row>
    <row r="95" spans="1:28" x14ac:dyDescent="0.25">
      <c r="A95" s="22"/>
      <c r="B95" s="29" t="str">
        <f>IFERROR(INDEX($R$10:$S$78,$X89,COLUMNS($A$16:A96)),"")</f>
        <v/>
      </c>
      <c r="C95" s="28" t="str">
        <f>IFERROR(INDEX($R$10:$S$78,$X89,COLUMNS($A$16:B96)),"")</f>
        <v/>
      </c>
      <c r="D95" s="61"/>
      <c r="E95" s="61"/>
      <c r="F95" s="61"/>
      <c r="G95" s="61"/>
      <c r="H95" s="61"/>
      <c r="I95" s="61"/>
      <c r="J95" s="61"/>
      <c r="K95" s="61"/>
      <c r="L95" s="61"/>
      <c r="M95" s="61"/>
      <c r="N95" s="61"/>
      <c r="O95" s="22"/>
      <c r="P95" s="21"/>
      <c r="Q95" s="21"/>
      <c r="R95" s="10"/>
      <c r="S95" s="20"/>
      <c r="T95" s="10"/>
      <c r="U95" s="19"/>
      <c r="V95" s="25"/>
      <c r="W95" s="24"/>
      <c r="X95" s="24"/>
      <c r="Y95" s="24"/>
      <c r="Z95" s="24">
        <v>850001</v>
      </c>
      <c r="AA95" s="24">
        <v>86</v>
      </c>
      <c r="AB95" s="18"/>
    </row>
    <row r="96" spans="1:28" x14ac:dyDescent="0.25">
      <c r="A96" s="22"/>
      <c r="B96" s="29" t="str">
        <f>IFERROR(INDEX($R$10:$S$78,$X90,COLUMNS($A$16:A97)),"")</f>
        <v/>
      </c>
      <c r="C96" s="28" t="str">
        <f>IFERROR(INDEX($R$10:$S$78,$X90,COLUMNS($A$16:B97)),"")</f>
        <v/>
      </c>
      <c r="D96" s="61"/>
      <c r="E96" s="61"/>
      <c r="F96" s="61"/>
      <c r="G96" s="61"/>
      <c r="H96" s="61"/>
      <c r="I96" s="61"/>
      <c r="J96" s="61"/>
      <c r="K96" s="61"/>
      <c r="L96" s="61"/>
      <c r="M96" s="61"/>
      <c r="N96" s="61"/>
      <c r="O96" s="22"/>
      <c r="P96" s="21"/>
      <c r="Q96" s="21"/>
      <c r="R96" s="10"/>
      <c r="S96" s="20"/>
      <c r="T96" s="10"/>
      <c r="U96" s="19"/>
      <c r="V96" s="25"/>
      <c r="W96" s="24"/>
      <c r="X96" s="24"/>
      <c r="Y96" s="24"/>
      <c r="Z96" s="24">
        <v>860001</v>
      </c>
      <c r="AA96" s="24">
        <v>87</v>
      </c>
      <c r="AB96" s="18"/>
    </row>
    <row r="97" spans="1:28" x14ac:dyDescent="0.25">
      <c r="A97" s="22"/>
      <c r="B97" s="29" t="str">
        <f>IFERROR(INDEX($R$10:$S$78,$X91,COLUMNS($A$16:A98)),"")</f>
        <v/>
      </c>
      <c r="C97" s="28" t="str">
        <f>IFERROR(INDEX($R$10:$S$78,$X91,COLUMNS($A$16:B98)),"")</f>
        <v/>
      </c>
      <c r="D97" s="61"/>
      <c r="E97" s="61"/>
      <c r="F97" s="61"/>
      <c r="G97" s="61"/>
      <c r="H97" s="61"/>
      <c r="I97" s="61"/>
      <c r="J97" s="61"/>
      <c r="K97" s="61"/>
      <c r="L97" s="61"/>
      <c r="M97" s="61"/>
      <c r="N97" s="61"/>
      <c r="O97" s="22"/>
      <c r="P97" s="21"/>
      <c r="Q97" s="21"/>
      <c r="R97" s="10"/>
      <c r="S97" s="20"/>
      <c r="T97" s="10"/>
      <c r="U97" s="19"/>
      <c r="V97" s="25"/>
      <c r="W97" s="24"/>
      <c r="X97" s="24"/>
      <c r="Y97" s="24"/>
      <c r="Z97" s="24">
        <v>870001</v>
      </c>
      <c r="AA97" s="24">
        <v>88</v>
      </c>
      <c r="AB97" s="18"/>
    </row>
    <row r="98" spans="1:28" x14ac:dyDescent="0.25">
      <c r="A98" s="22"/>
      <c r="B98" s="29" t="str">
        <f>IFERROR(INDEX($R$10:$S$78,$X92,COLUMNS($A$16:A99)),"")</f>
        <v/>
      </c>
      <c r="C98" s="28" t="str">
        <f>IFERROR(INDEX($R$10:$S$78,$X92,COLUMNS($A$16:B99)),"")</f>
        <v/>
      </c>
      <c r="D98" s="61"/>
      <c r="E98" s="61"/>
      <c r="F98" s="61"/>
      <c r="G98" s="61"/>
      <c r="H98" s="61"/>
      <c r="I98" s="61"/>
      <c r="J98" s="61"/>
      <c r="K98" s="61"/>
      <c r="L98" s="61"/>
      <c r="M98" s="61"/>
      <c r="N98" s="61"/>
      <c r="O98" s="22"/>
      <c r="P98" s="21"/>
      <c r="Q98" s="21"/>
      <c r="R98" s="10"/>
      <c r="S98" s="20"/>
      <c r="T98" s="10"/>
      <c r="U98" s="19"/>
      <c r="V98" s="25"/>
      <c r="W98" s="24"/>
      <c r="X98" s="24"/>
      <c r="Y98" s="24"/>
      <c r="Z98" s="24">
        <v>880001</v>
      </c>
      <c r="AA98" s="24">
        <v>89</v>
      </c>
      <c r="AB98" s="18"/>
    </row>
    <row r="99" spans="1:28" x14ac:dyDescent="0.25">
      <c r="A99" s="22"/>
      <c r="B99" s="29" t="str">
        <f>IFERROR(INDEX($R$10:$S$78,$X93,COLUMNS($A$16:A100)),"")</f>
        <v/>
      </c>
      <c r="C99" s="28" t="str">
        <f>IFERROR(INDEX($R$10:$S$78,$X93,COLUMNS($A$16:B100)),"")</f>
        <v/>
      </c>
      <c r="D99" s="61"/>
      <c r="E99" s="61"/>
      <c r="F99" s="61"/>
      <c r="G99" s="61"/>
      <c r="H99" s="61"/>
      <c r="I99" s="61"/>
      <c r="J99" s="61"/>
      <c r="K99" s="61"/>
      <c r="L99" s="61"/>
      <c r="M99" s="61"/>
      <c r="N99" s="61"/>
      <c r="O99" s="22"/>
      <c r="P99" s="21"/>
      <c r="Q99" s="21"/>
      <c r="R99" s="10"/>
      <c r="S99" s="20"/>
      <c r="T99" s="10"/>
      <c r="U99" s="19"/>
      <c r="V99" s="25"/>
      <c r="W99" s="24"/>
      <c r="X99" s="24"/>
      <c r="Y99" s="24"/>
      <c r="Z99" s="24">
        <v>890001</v>
      </c>
      <c r="AA99" s="24">
        <v>90</v>
      </c>
      <c r="AB99" s="18"/>
    </row>
    <row r="100" spans="1:28" x14ac:dyDescent="0.25">
      <c r="A100" s="22"/>
      <c r="B100" s="29" t="str">
        <f>IFERROR(INDEX($R$10:$S$78,$X94,COLUMNS($A$16:A101)),"")</f>
        <v/>
      </c>
      <c r="C100" s="28" t="str">
        <f>IFERROR(INDEX($R$10:$S$78,$X94,COLUMNS($A$16:B101)),"")</f>
        <v/>
      </c>
      <c r="D100" s="61"/>
      <c r="E100" s="61"/>
      <c r="F100" s="61"/>
      <c r="G100" s="61"/>
      <c r="H100" s="61"/>
      <c r="I100" s="61"/>
      <c r="J100" s="61"/>
      <c r="K100" s="61"/>
      <c r="L100" s="61"/>
      <c r="M100" s="61"/>
      <c r="N100" s="61"/>
      <c r="O100" s="22"/>
      <c r="P100" s="21"/>
      <c r="Q100" s="21"/>
      <c r="R100" s="10"/>
      <c r="S100" s="20"/>
      <c r="T100" s="10"/>
      <c r="U100" s="19"/>
      <c r="V100" s="25"/>
      <c r="W100" s="24"/>
      <c r="X100" s="24"/>
      <c r="Y100" s="24"/>
      <c r="Z100" s="24">
        <v>900001</v>
      </c>
      <c r="AA100" s="24">
        <v>91</v>
      </c>
      <c r="AB100" s="18"/>
    </row>
    <row r="101" spans="1:28" x14ac:dyDescent="0.25">
      <c r="A101" s="22"/>
      <c r="B101" s="29" t="str">
        <f>IFERROR(INDEX($R$10:$S$78,$X95,COLUMNS($A$16:A102)),"")</f>
        <v/>
      </c>
      <c r="C101" s="28" t="str">
        <f>IFERROR(INDEX($R$10:$S$78,$X95,COLUMNS($A$16:B102)),"")</f>
        <v/>
      </c>
      <c r="D101" s="61"/>
      <c r="E101" s="61"/>
      <c r="F101" s="61"/>
      <c r="G101" s="61"/>
      <c r="H101" s="61"/>
      <c r="I101" s="61"/>
      <c r="J101" s="61"/>
      <c r="K101" s="61"/>
      <c r="L101" s="61"/>
      <c r="M101" s="61"/>
      <c r="N101" s="61"/>
      <c r="O101" s="22"/>
      <c r="P101" s="21"/>
      <c r="Q101" s="21"/>
      <c r="R101" s="10"/>
      <c r="S101" s="20"/>
      <c r="T101" s="10"/>
      <c r="U101" s="19"/>
      <c r="V101" s="25"/>
      <c r="W101" s="24"/>
      <c r="X101" s="24"/>
      <c r="Y101" s="24"/>
      <c r="Z101" s="24">
        <v>910001</v>
      </c>
      <c r="AA101" s="24">
        <v>92</v>
      </c>
      <c r="AB101" s="18"/>
    </row>
    <row r="102" spans="1:28" x14ac:dyDescent="0.25">
      <c r="A102" s="22"/>
      <c r="B102" s="29" t="str">
        <f>IFERROR(INDEX($R$10:$S$78,$X96,COLUMNS($A$16:A103)),"")</f>
        <v/>
      </c>
      <c r="C102" s="28" t="str">
        <f>IFERROR(INDEX($R$10:$S$78,$X96,COLUMNS($A$16:B103)),"")</f>
        <v/>
      </c>
      <c r="D102" s="61"/>
      <c r="E102" s="61"/>
      <c r="F102" s="61"/>
      <c r="G102" s="61"/>
      <c r="H102" s="61"/>
      <c r="I102" s="61"/>
      <c r="J102" s="61"/>
      <c r="K102" s="61"/>
      <c r="L102" s="61"/>
      <c r="M102" s="61"/>
      <c r="N102" s="61"/>
      <c r="O102" s="22"/>
      <c r="P102" s="21"/>
      <c r="Q102" s="21"/>
      <c r="R102" s="10"/>
      <c r="S102" s="20"/>
      <c r="T102" s="10"/>
      <c r="U102" s="19"/>
      <c r="V102" s="25"/>
      <c r="W102" s="24"/>
      <c r="X102" s="24"/>
      <c r="Y102" s="24"/>
      <c r="Z102" s="24">
        <v>920001</v>
      </c>
      <c r="AA102" s="24">
        <v>93</v>
      </c>
      <c r="AB102" s="18"/>
    </row>
    <row r="103" spans="1:28" x14ac:dyDescent="0.25">
      <c r="A103" s="22"/>
      <c r="B103" s="29" t="str">
        <f>IFERROR(INDEX($R$10:$S$78,$X97,COLUMNS($A$16:A104)),"")</f>
        <v/>
      </c>
      <c r="C103" s="28" t="str">
        <f>IFERROR(INDEX($R$10:$S$78,$X97,COLUMNS($A$16:B104)),"")</f>
        <v/>
      </c>
      <c r="D103" s="61"/>
      <c r="E103" s="61"/>
      <c r="F103" s="61"/>
      <c r="G103" s="61"/>
      <c r="H103" s="61"/>
      <c r="I103" s="61"/>
      <c r="J103" s="61"/>
      <c r="K103" s="61"/>
      <c r="L103" s="61"/>
      <c r="M103" s="61"/>
      <c r="N103" s="61"/>
      <c r="O103" s="22"/>
      <c r="P103" s="21"/>
      <c r="Q103" s="21"/>
      <c r="R103" s="10"/>
      <c r="S103" s="20"/>
      <c r="T103" s="10"/>
      <c r="U103" s="19"/>
      <c r="V103" s="25"/>
      <c r="W103" s="24"/>
      <c r="X103" s="24"/>
      <c r="Y103" s="24"/>
      <c r="Z103" s="24">
        <v>930001</v>
      </c>
      <c r="AA103" s="24">
        <v>94</v>
      </c>
      <c r="AB103" s="18"/>
    </row>
    <row r="104" spans="1:28" x14ac:dyDescent="0.25">
      <c r="A104" s="22"/>
      <c r="B104" s="29" t="str">
        <f>IFERROR(INDEX($R$10:$S$78,$X98,COLUMNS($A$16:A105)),"")</f>
        <v/>
      </c>
      <c r="C104" s="28" t="str">
        <f>IFERROR(INDEX($R$10:$S$78,$X98,COLUMNS($A$16:B105)),"")</f>
        <v/>
      </c>
      <c r="D104" s="61"/>
      <c r="E104" s="61"/>
      <c r="F104" s="61"/>
      <c r="G104" s="61"/>
      <c r="H104" s="61"/>
      <c r="I104" s="61"/>
      <c r="J104" s="61"/>
      <c r="K104" s="61"/>
      <c r="L104" s="61"/>
      <c r="M104" s="61"/>
      <c r="N104" s="61"/>
      <c r="O104" s="22"/>
      <c r="P104" s="21"/>
      <c r="Q104" s="21"/>
      <c r="R104" s="10"/>
      <c r="S104" s="20"/>
      <c r="T104" s="10"/>
      <c r="U104" s="19"/>
      <c r="V104" s="25"/>
      <c r="W104" s="24"/>
      <c r="X104" s="24"/>
      <c r="Y104" s="24"/>
      <c r="Z104" s="24">
        <v>940001</v>
      </c>
      <c r="AA104" s="24">
        <v>95</v>
      </c>
      <c r="AB104" s="18"/>
    </row>
    <row r="105" spans="1:28" x14ac:dyDescent="0.25">
      <c r="A105" s="22"/>
      <c r="B105" s="29" t="str">
        <f>IFERROR(INDEX($R$10:$S$78,$X99,COLUMNS($A$16:A106)),"")</f>
        <v/>
      </c>
      <c r="C105" s="28" t="str">
        <f>IFERROR(INDEX($R$10:$S$78,$X99,COLUMNS($A$16:B106)),"")</f>
        <v/>
      </c>
      <c r="D105" s="61"/>
      <c r="E105" s="61"/>
      <c r="F105" s="61"/>
      <c r="G105" s="61"/>
      <c r="H105" s="61"/>
      <c r="I105" s="61"/>
      <c r="J105" s="61"/>
      <c r="K105" s="61"/>
      <c r="L105" s="61"/>
      <c r="M105" s="61"/>
      <c r="N105" s="61"/>
      <c r="O105" s="22"/>
      <c r="P105" s="21"/>
      <c r="Q105" s="21"/>
      <c r="R105" s="10"/>
      <c r="S105" s="20"/>
      <c r="T105" s="10"/>
      <c r="U105" s="19"/>
      <c r="V105" s="25"/>
      <c r="W105" s="24"/>
      <c r="X105" s="24"/>
      <c r="Y105" s="24"/>
      <c r="Z105" s="24">
        <v>950001</v>
      </c>
      <c r="AA105" s="24">
        <v>96</v>
      </c>
      <c r="AB105" s="18"/>
    </row>
    <row r="106" spans="1:28" x14ac:dyDescent="0.25">
      <c r="A106" s="22"/>
      <c r="B106" s="29" t="str">
        <f>IFERROR(INDEX($R$10:$S$78,$X100,COLUMNS($A$16:A107)),"")</f>
        <v/>
      </c>
      <c r="C106" s="28" t="str">
        <f>IFERROR(INDEX($R$10:$S$78,$X100,COLUMNS($A$16:B107)),"")</f>
        <v/>
      </c>
      <c r="D106" s="61"/>
      <c r="E106" s="61"/>
      <c r="F106" s="61"/>
      <c r="G106" s="61"/>
      <c r="H106" s="61"/>
      <c r="I106" s="61"/>
      <c r="J106" s="61"/>
      <c r="K106" s="61"/>
      <c r="L106" s="61"/>
      <c r="M106" s="61"/>
      <c r="N106" s="61"/>
      <c r="O106" s="22"/>
      <c r="P106" s="21"/>
      <c r="Q106" s="21"/>
      <c r="R106" s="10"/>
      <c r="S106" s="20"/>
      <c r="T106" s="10"/>
      <c r="U106" s="19"/>
      <c r="V106" s="25"/>
      <c r="W106" s="24"/>
      <c r="X106" s="24"/>
      <c r="Y106" s="24"/>
      <c r="Z106" s="24">
        <v>960001</v>
      </c>
      <c r="AA106" s="24">
        <v>97</v>
      </c>
      <c r="AB106" s="18"/>
    </row>
    <row r="107" spans="1:28" x14ac:dyDescent="0.25">
      <c r="A107" s="22"/>
      <c r="B107" s="29" t="str">
        <f>IFERROR(INDEX($R$10:$S$78,$X101,COLUMNS($A$16:A108)),"")</f>
        <v/>
      </c>
      <c r="C107" s="28" t="str">
        <f>IFERROR(INDEX($R$10:$S$78,$X101,COLUMNS($A$16:B108)),"")</f>
        <v/>
      </c>
      <c r="D107" s="61"/>
      <c r="E107" s="61"/>
      <c r="F107" s="61"/>
      <c r="G107" s="61"/>
      <c r="H107" s="61"/>
      <c r="I107" s="61"/>
      <c r="J107" s="61"/>
      <c r="K107" s="61"/>
      <c r="L107" s="61"/>
      <c r="M107" s="61"/>
      <c r="N107" s="61"/>
      <c r="O107" s="22"/>
      <c r="P107" s="21"/>
      <c r="Q107" s="21"/>
      <c r="R107" s="10"/>
      <c r="S107" s="20"/>
      <c r="T107" s="10"/>
      <c r="U107" s="19"/>
      <c r="V107" s="25"/>
      <c r="W107" s="24"/>
      <c r="X107" s="24"/>
      <c r="Y107" s="24"/>
      <c r="Z107" s="24">
        <v>970001</v>
      </c>
      <c r="AA107" s="24">
        <v>98</v>
      </c>
      <c r="AB107" s="18"/>
    </row>
    <row r="108" spans="1:28" x14ac:dyDescent="0.25">
      <c r="A108" s="22"/>
      <c r="B108" s="29" t="str">
        <f>IFERROR(INDEX($R$10:$S$78,$X102,COLUMNS($A$16:A109)),"")</f>
        <v/>
      </c>
      <c r="C108" s="28" t="str">
        <f>IFERROR(INDEX($R$10:$S$78,$X102,COLUMNS($A$16:B109)),"")</f>
        <v/>
      </c>
      <c r="D108" s="61"/>
      <c r="E108" s="61"/>
      <c r="F108" s="61"/>
      <c r="G108" s="61"/>
      <c r="H108" s="61"/>
      <c r="I108" s="61"/>
      <c r="J108" s="61"/>
      <c r="K108" s="61"/>
      <c r="L108" s="61"/>
      <c r="M108" s="61"/>
      <c r="N108" s="61"/>
      <c r="O108" s="22"/>
      <c r="P108" s="21"/>
      <c r="Q108" s="21"/>
      <c r="R108" s="10"/>
      <c r="S108" s="20"/>
      <c r="T108" s="10"/>
      <c r="U108" s="19"/>
      <c r="V108" s="25"/>
      <c r="W108" s="24"/>
      <c r="X108" s="24"/>
      <c r="Y108" s="24"/>
      <c r="Z108" s="24">
        <v>980001</v>
      </c>
      <c r="AA108" s="24">
        <v>99</v>
      </c>
      <c r="AB108" s="18"/>
    </row>
    <row r="109" spans="1:28" x14ac:dyDescent="0.25">
      <c r="A109" s="22"/>
      <c r="B109" s="29" t="str">
        <f>IFERROR(INDEX($R$10:$S$78,$X103,COLUMNS($A$16:A110)),"")</f>
        <v/>
      </c>
      <c r="C109" s="28" t="str">
        <f>IFERROR(INDEX($R$10:$S$78,$X103,COLUMNS($A$16:B110)),"")</f>
        <v/>
      </c>
      <c r="D109" s="61"/>
      <c r="E109" s="61"/>
      <c r="F109" s="61"/>
      <c r="G109" s="61"/>
      <c r="H109" s="61"/>
      <c r="I109" s="61"/>
      <c r="J109" s="61"/>
      <c r="K109" s="61"/>
      <c r="L109" s="61"/>
      <c r="M109" s="61"/>
      <c r="N109" s="61"/>
      <c r="O109" s="22"/>
      <c r="P109" s="21"/>
      <c r="Q109" s="21"/>
      <c r="R109" s="10"/>
      <c r="S109" s="20"/>
      <c r="T109" s="10"/>
      <c r="U109" s="19"/>
      <c r="V109" s="25"/>
      <c r="W109" s="24"/>
      <c r="X109" s="24"/>
      <c r="Y109" s="24"/>
      <c r="Z109" s="24">
        <v>990001</v>
      </c>
      <c r="AA109" s="24">
        <v>100</v>
      </c>
      <c r="AB109" s="18"/>
    </row>
    <row r="110" spans="1:28" x14ac:dyDescent="0.25">
      <c r="A110" s="22"/>
      <c r="B110" s="27" t="str">
        <f>IFERROR(INDEX($R$10:$S$78,$X104,COLUMNS($A$16:A111)),"")</f>
        <v/>
      </c>
      <c r="C110" s="26" t="str">
        <f>IFERROR(INDEX($R$10:$S$78,$X104,COLUMNS($A$16:B111)),"")</f>
        <v/>
      </c>
      <c r="D110" s="61"/>
      <c r="E110" s="61"/>
      <c r="F110" s="61"/>
      <c r="G110" s="61"/>
      <c r="H110" s="61"/>
      <c r="I110" s="61"/>
      <c r="J110" s="61"/>
      <c r="K110" s="61"/>
      <c r="L110" s="61"/>
      <c r="M110" s="61"/>
      <c r="N110" s="61"/>
      <c r="O110" s="22"/>
      <c r="P110" s="21"/>
      <c r="Q110" s="21"/>
      <c r="R110" s="10"/>
      <c r="S110" s="20"/>
      <c r="T110" s="10"/>
      <c r="U110" s="19"/>
      <c r="V110" s="25"/>
      <c r="W110" s="24"/>
      <c r="X110" s="24"/>
      <c r="Y110" s="24"/>
      <c r="Z110" s="24">
        <v>1000001</v>
      </c>
      <c r="AA110" s="24">
        <v>101</v>
      </c>
      <c r="AB110" s="18"/>
    </row>
    <row r="111" spans="1:28" x14ac:dyDescent="0.25">
      <c r="A111" s="22"/>
      <c r="B111" s="17"/>
      <c r="C111" s="23"/>
      <c r="D111" s="54"/>
      <c r="E111" s="54"/>
      <c r="F111" s="54"/>
      <c r="G111" s="54"/>
      <c r="H111" s="54"/>
      <c r="I111" s="54"/>
      <c r="J111" s="54"/>
      <c r="K111" s="54"/>
      <c r="L111" s="54"/>
      <c r="M111" s="54"/>
      <c r="N111" s="54"/>
      <c r="O111" s="22"/>
      <c r="P111" s="21"/>
      <c r="Q111" s="21"/>
      <c r="R111" s="10"/>
      <c r="S111" s="20"/>
      <c r="T111" s="10"/>
      <c r="U111" s="19"/>
      <c r="V111" s="10"/>
      <c r="W111" s="10"/>
      <c r="X111" s="10"/>
      <c r="Y111" s="10"/>
      <c r="Z111" s="10"/>
      <c r="AA111" s="10"/>
      <c r="AB111" s="18"/>
    </row>
  </sheetData>
  <sheetProtection algorithmName="SHA-512" hashValue="0US4a0z1TBKE3duU3jTAEbxG3yGkCpA+2gbFuA3LKwaAWbd+IQws5jkJsebI6UbO5IyzBtTvySNbMEi1V0KT7g==" saltValue="EbOmDobr+7A49uDW4cNmzA==" spinCount="100000" sheet="1" objects="1" scenarios="1"/>
  <mergeCells count="1">
    <mergeCell ref="B2:C2"/>
  </mergeCells>
  <dataValidations xWindow="639" yWindow="345" count="1">
    <dataValidation type="list" allowBlank="1" showInputMessage="1" showErrorMessage="1" promptTitle="Industry" prompt="Please select your industry type" sqref="C8:N8" xr:uid="{00000000-0002-0000-0200-000000000000}">
      <formula1>$P$9:$P$14</formula1>
    </dataValidation>
  </dataValidations>
  <pageMargins left="0.7" right="0.7" top="0.75" bottom="0.75" header="0.3" footer="0.3"/>
  <pageSetup paperSize="9" orientation="portrait" r:id="rId1"/>
  <headerFooter>
    <oddHeader>&amp;C&amp;"Calibri"&amp;10&amp;K000000First Solar Proprietary &amp; Confidential - Finance/Accounting/RND&amp;1#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Overview</vt:lpstr>
      <vt:lpstr>Assumptions</vt:lpstr>
      <vt:lpstr>Calculator</vt:lpstr>
    </vt:vector>
  </TitlesOfParts>
  <Company>First Solar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Himanshu Jangid</dc:creator>
  <cp:lastModifiedBy>Pattnaik, Pooja</cp:lastModifiedBy>
  <dcterms:created xsi:type="dcterms:W3CDTF">2020-05-13T06:09:45Z</dcterms:created>
  <dcterms:modified xsi:type="dcterms:W3CDTF">2020-05-13T09:34:17Z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4245a9f-2f1b-4630-96f9-19af6cc95c1b_Enabled">
    <vt:lpwstr>True</vt:lpwstr>
  </property>
  <property fmtid="{D5CDD505-2E9C-101B-9397-08002B2CF9AE}" pid="3" name="MSIP_Label_e4245a9f-2f1b-4630-96f9-19af6cc95c1b_SiteId">
    <vt:lpwstr>f9914f5c-6fc2-4043-9c04-6ccec0b819f5</vt:lpwstr>
  </property>
  <property fmtid="{D5CDD505-2E9C-101B-9397-08002B2CF9AE}" pid="4" name="MSIP_Label_e4245a9f-2f1b-4630-96f9-19af6cc95c1b_Owner">
    <vt:lpwstr>FS116356@FIRSTSOLAR.COM</vt:lpwstr>
  </property>
  <property fmtid="{D5CDD505-2E9C-101B-9397-08002B2CF9AE}" pid="5" name="MSIP_Label_e4245a9f-2f1b-4630-96f9-19af6cc95c1b_SetDate">
    <vt:lpwstr>2020-05-13T06:15:05.9188611Z</vt:lpwstr>
  </property>
  <property fmtid="{D5CDD505-2E9C-101B-9397-08002B2CF9AE}" pid="6" name="MSIP_Label_e4245a9f-2f1b-4630-96f9-19af6cc95c1b_Name">
    <vt:lpwstr>First Solar Proprietary and Confidential</vt:lpwstr>
  </property>
  <property fmtid="{D5CDD505-2E9C-101B-9397-08002B2CF9AE}" pid="7" name="MSIP_Label_e4245a9f-2f1b-4630-96f9-19af6cc95c1b_Application">
    <vt:lpwstr>Microsoft Azure Information Protection</vt:lpwstr>
  </property>
  <property fmtid="{D5CDD505-2E9C-101B-9397-08002B2CF9AE}" pid="8" name="MSIP_Label_e4245a9f-2f1b-4630-96f9-19af6cc95c1b_ActionId">
    <vt:lpwstr>4730ccbf-1c4a-49db-8bc1-c079b2953469</vt:lpwstr>
  </property>
  <property fmtid="{D5CDD505-2E9C-101B-9397-08002B2CF9AE}" pid="9" name="MSIP_Label_e4245a9f-2f1b-4630-96f9-19af6cc95c1b_Extended_MSFT_Method">
    <vt:lpwstr>Automatic</vt:lpwstr>
  </property>
  <property fmtid="{D5CDD505-2E9C-101B-9397-08002B2CF9AE}" pid="10" name="MSIP_Label_d3913b2e-4458-4738-b064-aada6905e63d_Enabled">
    <vt:lpwstr>True</vt:lpwstr>
  </property>
  <property fmtid="{D5CDD505-2E9C-101B-9397-08002B2CF9AE}" pid="11" name="MSIP_Label_d3913b2e-4458-4738-b064-aada6905e63d_SiteId">
    <vt:lpwstr>f9914f5c-6fc2-4043-9c04-6ccec0b819f5</vt:lpwstr>
  </property>
  <property fmtid="{D5CDD505-2E9C-101B-9397-08002B2CF9AE}" pid="12" name="MSIP_Label_d3913b2e-4458-4738-b064-aada6905e63d_Owner">
    <vt:lpwstr>FS116356@FIRSTSOLAR.COM</vt:lpwstr>
  </property>
  <property fmtid="{D5CDD505-2E9C-101B-9397-08002B2CF9AE}" pid="13" name="MSIP_Label_d3913b2e-4458-4738-b064-aada6905e63d_SetDate">
    <vt:lpwstr>2020-05-13T06:15:05.9188611Z</vt:lpwstr>
  </property>
  <property fmtid="{D5CDD505-2E9C-101B-9397-08002B2CF9AE}" pid="14" name="MSIP_Label_d3913b2e-4458-4738-b064-aada6905e63d_Name">
    <vt:lpwstr>Finance, Accounting or RND</vt:lpwstr>
  </property>
  <property fmtid="{D5CDD505-2E9C-101B-9397-08002B2CF9AE}" pid="15" name="MSIP_Label_d3913b2e-4458-4738-b064-aada6905e63d_Application">
    <vt:lpwstr>Microsoft Azure Information Protection</vt:lpwstr>
  </property>
  <property fmtid="{D5CDD505-2E9C-101B-9397-08002B2CF9AE}" pid="16" name="MSIP_Label_d3913b2e-4458-4738-b064-aada6905e63d_ActionId">
    <vt:lpwstr>4730ccbf-1c4a-49db-8bc1-c079b2953469</vt:lpwstr>
  </property>
  <property fmtid="{D5CDD505-2E9C-101B-9397-08002B2CF9AE}" pid="17" name="MSIP_Label_d3913b2e-4458-4738-b064-aada6905e63d_Parent">
    <vt:lpwstr>e4245a9f-2f1b-4630-96f9-19af6cc95c1b</vt:lpwstr>
  </property>
  <property fmtid="{D5CDD505-2E9C-101B-9397-08002B2CF9AE}" pid="18" name="MSIP_Label_d3913b2e-4458-4738-b064-aada6905e63d_Extended_MSFT_Method">
    <vt:lpwstr>Automatic</vt:lpwstr>
  </property>
  <property fmtid="{D5CDD505-2E9C-101B-9397-08002B2CF9AE}" pid="19" name="Sensitivity">
    <vt:lpwstr>First Solar Proprietary and Confidential Finance, Accounting or RND</vt:lpwstr>
  </property>
</Properties>
</file>